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R:\FIR\_podaci\GFI - POD HANFA OBJAVA\2022\"/>
    </mc:Choice>
  </mc:AlternateContent>
  <bookViews>
    <workbookView xWindow="0" yWindow="0" windowWidth="29070" windowHeight="12195"/>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5">SOCE!$A$1:$Y$63</definedName>
  </definedNames>
  <calcPr calcId="191029"/>
</workbook>
</file>

<file path=xl/calcChain.xml><?xml version="1.0" encoding="utf-8"?>
<calcChain xmlns="http://schemas.openxmlformats.org/spreadsheetml/2006/main">
  <c r="I111" i="19" l="1"/>
  <c r="H112" i="19" l="1"/>
  <c r="D225" i="24" l="1"/>
  <c r="E225" i="24"/>
  <c r="F225" i="24" s="1"/>
  <c r="D59" i="24" l="1"/>
  <c r="E214" i="24" l="1"/>
  <c r="D210" i="24"/>
  <c r="D214" i="24" s="1"/>
  <c r="E85" i="24"/>
  <c r="D85" i="24"/>
  <c r="D106" i="24" s="1"/>
  <c r="D95" i="24" l="1"/>
  <c r="D93" i="24"/>
  <c r="E91" i="24"/>
  <c r="E89" i="24" s="1"/>
  <c r="D91" i="24"/>
  <c r="D89" i="24"/>
  <c r="E63" i="24" l="1"/>
  <c r="D63" i="24"/>
  <c r="D77" i="24" s="1"/>
  <c r="E61" i="24"/>
  <c r="E77" i="24" s="1"/>
  <c r="E248" i="24" l="1"/>
  <c r="F248" i="24" s="1"/>
  <c r="E231" i="24"/>
  <c r="F231" i="24" s="1"/>
  <c r="E227" i="24"/>
  <c r="F227" i="24" s="1"/>
  <c r="E223" i="24"/>
  <c r="E229" i="24" s="1"/>
  <c r="E193" i="24"/>
  <c r="F193" i="24" s="1"/>
  <c r="F185" i="24"/>
  <c r="F183" i="24"/>
  <c r="E181" i="24"/>
  <c r="F181" i="24" s="1"/>
  <c r="E179" i="24"/>
  <c r="F179" i="24" s="1"/>
  <c r="E177" i="24"/>
  <c r="F177" i="24" s="1"/>
  <c r="E176" i="24"/>
  <c r="F176" i="24" s="1"/>
  <c r="E175" i="24"/>
  <c r="F175" i="24" s="1"/>
  <c r="E174" i="24"/>
  <c r="F174" i="24" s="1"/>
  <c r="E173" i="24"/>
  <c r="F173" i="24" s="1"/>
  <c r="E172" i="24"/>
  <c r="F172" i="24" s="1"/>
  <c r="E171" i="24"/>
  <c r="F171" i="24" s="1"/>
  <c r="D170" i="24"/>
  <c r="D189" i="24" s="1"/>
  <c r="E168" i="24"/>
  <c r="F168" i="24" s="1"/>
  <c r="D168" i="24"/>
  <c r="D167" i="24"/>
  <c r="E167" i="24" s="1"/>
  <c r="E156" i="24"/>
  <c r="D156" i="24"/>
  <c r="E154" i="24"/>
  <c r="D154" i="24"/>
  <c r="D153" i="24"/>
  <c r="E153" i="24" s="1"/>
  <c r="F153" i="24" s="1"/>
  <c r="E152" i="24"/>
  <c r="F152" i="24" s="1"/>
  <c r="E151" i="24"/>
  <c r="D151" i="24"/>
  <c r="D150" i="24"/>
  <c r="E150" i="24" s="1"/>
  <c r="E149" i="24"/>
  <c r="F149" i="24" s="1"/>
  <c r="E146" i="24"/>
  <c r="E145" i="24"/>
  <c r="F146" i="24" s="1"/>
  <c r="E144" i="24"/>
  <c r="D143" i="24"/>
  <c r="E141" i="24"/>
  <c r="D141" i="24"/>
  <c r="D139" i="24"/>
  <c r="F139" i="24" s="1"/>
  <c r="E136" i="24"/>
  <c r="D136" i="24"/>
  <c r="F136" i="24" s="1"/>
  <c r="E134" i="24"/>
  <c r="E133" i="24"/>
  <c r="F133" i="24" s="1"/>
  <c r="E132" i="24"/>
  <c r="F132" i="24" s="1"/>
  <c r="E131" i="24"/>
  <c r="F131" i="24" s="1"/>
  <c r="D130" i="24"/>
  <c r="E128" i="24"/>
  <c r="F128" i="24" s="1"/>
  <c r="F127" i="24"/>
  <c r="E126" i="24"/>
  <c r="F126" i="24" s="1"/>
  <c r="E125" i="24"/>
  <c r="F125" i="24" s="1"/>
  <c r="D124" i="24"/>
  <c r="E124" i="24" s="1"/>
  <c r="D123" i="24"/>
  <c r="F241" i="24"/>
  <c r="F212" i="24"/>
  <c r="F208" i="24"/>
  <c r="F204" i="24"/>
  <c r="F112" i="24"/>
  <c r="F104" i="24"/>
  <c r="F100" i="24"/>
  <c r="F98" i="24"/>
  <c r="F96" i="24"/>
  <c r="F95" i="24"/>
  <c r="F94" i="24"/>
  <c r="F93" i="24"/>
  <c r="F92" i="24"/>
  <c r="F91" i="24"/>
  <c r="F90" i="24"/>
  <c r="D108" i="24"/>
  <c r="D110" i="24" s="1"/>
  <c r="F72" i="24"/>
  <c r="F69" i="24"/>
  <c r="F66" i="24"/>
  <c r="F64" i="24"/>
  <c r="F54" i="24"/>
  <c r="F53" i="24"/>
  <c r="F52" i="24"/>
  <c r="F51" i="24"/>
  <c r="D50" i="24"/>
  <c r="F48" i="24"/>
  <c r="F47" i="24"/>
  <c r="F46" i="24"/>
  <c r="F45" i="24"/>
  <c r="D43" i="24"/>
  <c r="D137" i="24" l="1"/>
  <c r="D166" i="24"/>
  <c r="D187" i="24" s="1"/>
  <c r="E233" i="24"/>
  <c r="F223" i="24"/>
  <c r="D229" i="24"/>
  <c r="D233" i="24" s="1"/>
  <c r="D191" i="24"/>
  <c r="D195" i="24" s="1"/>
  <c r="E130" i="24"/>
  <c r="F130" i="24" s="1"/>
  <c r="F156" i="24"/>
  <c r="F154" i="24"/>
  <c r="F151" i="24"/>
  <c r="E143" i="24"/>
  <c r="F143" i="24" s="1"/>
  <c r="E166" i="24"/>
  <c r="F167" i="24"/>
  <c r="E170" i="24"/>
  <c r="E123" i="24"/>
  <c r="F124" i="24"/>
  <c r="F150" i="24"/>
  <c r="E148" i="24"/>
  <c r="F134" i="24"/>
  <c r="F144" i="24"/>
  <c r="F145" i="24"/>
  <c r="D148" i="24"/>
  <c r="F141" i="24"/>
  <c r="F76" i="24"/>
  <c r="E50" i="24"/>
  <c r="F50" i="24" s="1"/>
  <c r="F71" i="24"/>
  <c r="F87" i="24"/>
  <c r="D114" i="24"/>
  <c r="D57" i="24"/>
  <c r="F74" i="24"/>
  <c r="F70" i="24"/>
  <c r="F44" i="24"/>
  <c r="E43" i="24"/>
  <c r="F206" i="24"/>
  <c r="F56" i="24"/>
  <c r="F73" i="24"/>
  <c r="F59" i="24"/>
  <c r="F61" i="24"/>
  <c r="F65" i="24"/>
  <c r="F63" i="24"/>
  <c r="F229" i="24" l="1"/>
  <c r="F233" i="24"/>
  <c r="E191" i="24"/>
  <c r="E195" i="24" s="1"/>
  <c r="F195" i="24" s="1"/>
  <c r="F170" i="24"/>
  <c r="E189" i="24"/>
  <c r="F189" i="24" s="1"/>
  <c r="F166" i="24"/>
  <c r="E187" i="24"/>
  <c r="F187" i="24" s="1"/>
  <c r="F191" i="24"/>
  <c r="D157" i="24"/>
  <c r="F148" i="24"/>
  <c r="F123" i="24"/>
  <c r="E137" i="24"/>
  <c r="F137" i="24" s="1"/>
  <c r="E157" i="24"/>
  <c r="E110" i="24"/>
  <c r="F110" i="24" s="1"/>
  <c r="F43" i="24"/>
  <c r="E57" i="24"/>
  <c r="F57" i="24" s="1"/>
  <c r="F210" i="24"/>
  <c r="F214" i="24"/>
  <c r="F89" i="24"/>
  <c r="E108" i="24"/>
  <c r="F108" i="24" s="1"/>
  <c r="F86" i="24"/>
  <c r="E114" i="24" l="1"/>
  <c r="F114" i="24" s="1"/>
  <c r="F157" i="24"/>
  <c r="F85" i="24"/>
  <c r="E106" i="24"/>
  <c r="F106" i="24" s="1"/>
  <c r="F68" i="24"/>
  <c r="F77" i="24"/>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Y63" i="22" l="1"/>
  <c r="Y61" i="22"/>
  <c r="Y62" i="22"/>
  <c r="W39" i="22"/>
  <c r="W59" i="22" s="1"/>
  <c r="W61" i="22"/>
  <c r="W62" i="22" s="1"/>
  <c r="H107" i="19"/>
  <c r="I107" i="19"/>
  <c r="W63" i="22"/>
  <c r="W10" i="22"/>
  <c r="W30" i="22" s="1"/>
  <c r="Y34" i="22"/>
  <c r="W34" i="22"/>
  <c r="W32" i="22"/>
  <c r="W33" i="22" s="1"/>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59" i="19" l="1"/>
  <c r="I44" i="18"/>
  <c r="H13" i="19"/>
  <c r="H60" i="19" s="1"/>
  <c r="H62" i="19" s="1"/>
  <c r="I59" i="19"/>
  <c r="H9" i="18"/>
  <c r="I75" i="18"/>
  <c r="I133" i="18" s="1"/>
  <c r="I13" i="19"/>
  <c r="I60" i="19" s="1"/>
  <c r="H55" i="20"/>
  <c r="H36" i="21"/>
  <c r="H49" i="21"/>
  <c r="I9" i="18"/>
  <c r="H44" i="18"/>
  <c r="I24" i="20"/>
  <c r="I27" i="20" s="1"/>
  <c r="I42" i="20"/>
  <c r="I55" i="20"/>
  <c r="I36" i="21"/>
  <c r="I49" i="21"/>
  <c r="H24" i="20"/>
  <c r="H27" i="20" s="1"/>
  <c r="H42" i="20"/>
  <c r="I57" i="20" l="1"/>
  <c r="I59" i="20" s="1"/>
  <c r="I63" i="19"/>
  <c r="I62" i="19"/>
  <c r="I61" i="19"/>
  <c r="I66" i="19" s="1"/>
  <c r="I72" i="18"/>
  <c r="H61" i="19"/>
  <c r="H67" i="19" s="1"/>
  <c r="H63" i="19"/>
  <c r="I51" i="21"/>
  <c r="I53" i="21" s="1"/>
  <c r="H51" i="21"/>
  <c r="H53" i="21" s="1"/>
  <c r="H57" i="20"/>
  <c r="H59" i="20" s="1"/>
  <c r="H72" i="18"/>
  <c r="H89" i="19"/>
  <c r="I89" i="19"/>
  <c r="H66" i="19" l="1"/>
  <c r="I65" i="19"/>
  <c r="I88" i="19" s="1"/>
  <c r="I108" i="19" s="1"/>
  <c r="I67" i="19"/>
  <c r="H65" i="19"/>
  <c r="H88" i="19" s="1"/>
  <c r="H108" i="19" s="1"/>
</calcChain>
</file>

<file path=xl/sharedStrings.xml><?xml version="1.0" encoding="utf-8"?>
<sst xmlns="http://schemas.openxmlformats.org/spreadsheetml/2006/main" count="991" uniqueCount="771">
  <si>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</si>
  <si>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</si>
  <si>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</si>
  <si>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</si>
  <si>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</si>
  <si>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</si>
  <si>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</si>
  <si>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</si>
  <si>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</si>
  <si>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</si>
  <si>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</si>
  <si>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</si>
  <si>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</si>
  <si>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</si>
  <si>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</si>
  <si>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</si>
  <si>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</si>
  <si>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</si>
  <si>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</si>
  <si>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</si>
  <si>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</si>
  <si>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</si>
  <si>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</si>
  <si>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</si>
  <si>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</si>
  <si>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</si>
  <si>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</si>
  <si>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</si>
  <si>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</si>
  <si>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</si>
  <si>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</si>
  <si>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</si>
  <si>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</si>
  <si>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</si>
  <si>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</si>
  <si>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</si>
  <si>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</si>
  <si>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</si>
  <si>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</si>
  <si>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</si>
  <si>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</si>
  <si>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</si>
  <si>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</si>
  <si>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</si>
  <si>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</si>
  <si>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</si>
  <si>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</si>
  <si>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</si>
  <si>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</si>
  <si>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</si>
  <si>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</si>
  <si>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</si>
  <si>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</si>
  <si>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</si>
  <si>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</si>
  <si>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</si>
  <si>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</si>
  <si>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</si>
  <si>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</si>
  <si>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</si>
  <si>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</si>
  <si>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</si>
  <si>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</si>
  <si>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</si>
  <si>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</si>
  <si>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</si>
  <si>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</si>
  <si>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</si>
  <si>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</si>
  <si>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</si>
  <si>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</si>
  <si>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</si>
  <si>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</si>
  <si>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</si>
  <si>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</si>
  <si>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</si>
  <si>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</si>
  <si>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</si>
  <si>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</si>
  <si>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</si>
  <si>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</si>
  <si>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</si>
  <si>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</si>
  <si>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</si>
  <si>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</si>
  <si>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</si>
  <si>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</si>
  <si>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</si>
  <si>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</si>
  <si>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</si>
  <si>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</si>
  <si>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</si>
  <si>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</si>
  <si>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</si>
  <si>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</si>
  <si>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</si>
  <si>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</si>
  <si>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</si>
  <si>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</si>
  <si>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</si>
  <si>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</si>
  <si>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</si>
  <si>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</si>
  <si>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</si>
  <si>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</si>
  <si>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</si>
  <si>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</si>
  <si>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</si>
  <si>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</si>
  <si>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</si>
  <si>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</si>
  <si>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</si>
  <si>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</si>
  <si>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</si>
  <si>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</si>
  <si>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</si>
  <si>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</si>
  <si>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</si>
  <si>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</si>
  <si>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</si>
  <si>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</si>
  <si>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</si>
  <si>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</si>
  <si>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</si>
  <si>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</si>
  <si>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</si>
  <si>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</si>
  <si>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</si>
  <si>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</si>
  <si>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</si>
  <si>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</si>
  <si>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</si>
  <si>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</si>
  <si>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</si>
  <si>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</si>
  <si>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</si>
  <si>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</si>
  <si>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</si>
  <si>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</si>
  <si>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</si>
  <si>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</si>
  <si>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</si>
  <si>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</si>
  <si>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</si>
  <si>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</si>
  <si>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</si>
  <si>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</si>
  <si>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</si>
  <si>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</si>
  <si>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</si>
  <si>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</si>
  <si>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</si>
  <si>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</si>
  <si>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</si>
  <si>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</si>
  <si>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</si>
  <si>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</si>
  <si>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</si>
  <si>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</si>
  <si>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</si>
  <si>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</si>
  <si>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</si>
  <si>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</si>
  <si>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</si>
  <si>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</si>
  <si>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</si>
  <si>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</si>
  <si>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</si>
  <si>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</si>
  <si>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</si>
  <si>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</si>
  <si>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</si>
  <si>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</si>
  <si>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</si>
  <si>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</si>
  <si>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</si>
  <si>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</si>
  <si>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</si>
  <si>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</si>
  <si>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</si>
  <si>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</si>
  <si>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</si>
  <si>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</si>
  <si>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</si>
  <si>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</si>
  <si>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</si>
  <si>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</si>
  <si>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</si>
  <si>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</si>
  <si>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</si>
  <si>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</si>
  <si>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</si>
  <si>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</si>
  <si>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</si>
  <si>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</si>
  <si>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</si>
  <si>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</si>
  <si>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</si>
  <si>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</si>
  <si>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</si>
  <si>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</si>
  <si>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</si>
  <si>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</si>
  <si>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</si>
  <si>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</si>
  <si>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</si>
  <si>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</si>
  <si>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</si>
  <si>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</si>
  <si>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</si>
  <si>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</si>
  <si>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</si>
  <si>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</si>
  <si>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</si>
  <si>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</si>
  <si>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</si>
  <si>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</si>
  <si>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</si>
  <si>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</si>
  <si>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</si>
  <si>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</si>
  <si>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</si>
  <si>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</si>
  <si>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</si>
  <si>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</si>
  <si>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</si>
  <si>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</si>
  <si>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</si>
  <si>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</si>
  <si>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</si>
  <si>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</si>
  <si>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</si>
  <si>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</si>
  <si>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</si>
  <si>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</si>
  <si>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</si>
  <si>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</si>
  <si>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</si>
  <si>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</si>
  <si>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</si>
  <si>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</si>
  <si>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</si>
  <si>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</si>
  <si>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</si>
  <si>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</si>
  <si>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</si>
  <si>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</si>
  <si>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</si>
  <si>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</si>
  <si>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</si>
  <si>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</si>
  <si>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</si>
  <si>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</si>
  <si>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</si>
  <si>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</si>
  <si>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</si>
  <si>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</si>
  <si>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</si>
  <si>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</si>
  <si>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</si>
  <si>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</si>
  <si>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</si>
  <si>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</si>
  <si>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</si>
  <si>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</si>
  <si>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</si>
  <si>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</si>
  <si>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</si>
  <si>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</si>
  <si>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</si>
  <si>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</si>
  <si>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</si>
  <si>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</si>
  <si>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</si>
  <si>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</si>
  <si>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</si>
  <si>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</si>
  <si>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</si>
  <si>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</si>
  <si>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</si>
  <si>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</si>
  <si>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</si>
  <si>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</si>
  <si>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</si>
  <si>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</si>
  <si>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</si>
  <si>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</si>
  <si>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</si>
  <si>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sz val="10"/>
        <rFont val="Arial"/>
        <family val="2"/>
        <charset val="238"/>
      </rPr>
      <t>in HRK</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</si>
  <si>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</si>
  <si>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</si>
  <si>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</si>
  <si>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</si>
  <si>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</si>
  <si>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</si>
  <si>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</si>
  <si>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</si>
  <si>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</si>
  <si>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</si>
  <si>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</si>
  <si>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</si>
  <si>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</si>
  <si>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</si>
  <si>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</si>
  <si>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</si>
  <si>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</si>
  <si>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</si>
  <si>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</si>
  <si>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</si>
  <si>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</si>
  <si>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</si>
  <si>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</si>
  <si>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</si>
  <si>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</si>
  <si>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</si>
  <si>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</si>
  <si>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</si>
  <si>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</si>
  <si>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</si>
  <si>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</si>
  <si>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</si>
  <si>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</si>
  <si>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</si>
  <si>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</si>
  <si>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</si>
  <si>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</si>
  <si>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</si>
  <si>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</si>
  <si>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</si>
  <si>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</si>
  <si>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</si>
  <si>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</si>
  <si>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</si>
  <si>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</si>
  <si>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</si>
  <si>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</si>
  <si>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</si>
  <si>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</si>
  <si>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</si>
  <si>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</si>
  <si>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</si>
  <si>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</si>
  <si>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</si>
  <si>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</si>
  <si>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</si>
  <si>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</si>
  <si>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</si>
  <si>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</si>
  <si>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</si>
  <si>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</si>
  <si>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</si>
  <si>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</si>
  <si>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</si>
  <si>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</si>
  <si>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</si>
  <si>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</si>
  <si>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</si>
  <si>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</si>
  <si>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</si>
  <si>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</si>
  <si>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</si>
  <si>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</si>
  <si>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</si>
  <si>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</si>
  <si>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</si>
  <si>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</si>
  <si>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</si>
  <si>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</si>
  <si>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</si>
  <si>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</si>
  <si>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</si>
  <si>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</si>
  <si>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</si>
  <si>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</si>
  <si>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</si>
  <si>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</si>
  <si>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</si>
  <si>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</si>
  <si>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</si>
  <si>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</si>
  <si>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</si>
  <si>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</si>
  <si>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</si>
  <si>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</si>
  <si>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</si>
  <si>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</si>
  <si>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</si>
  <si>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</si>
  <si>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</si>
  <si>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</si>
  <si>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</si>
  <si>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</si>
  <si>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</si>
  <si>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</si>
  <si>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</si>
  <si>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</si>
  <si>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</si>
  <si>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</si>
  <si>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</si>
  <si>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</si>
  <si>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</si>
  <si>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</si>
  <si>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</si>
  <si>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</si>
  <si>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</si>
  <si>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</si>
  <si>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</si>
  <si>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</si>
  <si>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</si>
  <si>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</si>
  <si>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</si>
  <si>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</si>
  <si>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</si>
  <si>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</si>
  <si>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</si>
  <si>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</si>
  <si>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</si>
  <si>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</si>
  <si>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</si>
  <si>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</si>
  <si>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</si>
  <si>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</si>
  <si>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</si>
  <si>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</si>
  <si>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</si>
  <si>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</si>
  <si>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</si>
  <si>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</si>
  <si>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</si>
  <si>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</si>
  <si>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</si>
  <si>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</si>
  <si>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</si>
  <si>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</si>
  <si>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</si>
  <si>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</si>
  <si>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</si>
  <si>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</si>
  <si>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</si>
  <si>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</si>
  <si>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</si>
  <si>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</si>
  <si>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</si>
  <si>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</si>
  <si>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</si>
  <si>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</si>
  <si>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</si>
  <si>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</si>
  <si>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</si>
  <si>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</si>
  <si>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</si>
  <si>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</si>
  <si>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</si>
  <si>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</si>
  <si>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</si>
  <si>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</si>
  <si>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</si>
  <si>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</si>
  <si>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</si>
  <si>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</si>
  <si>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</si>
  <si>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</si>
  <si>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</si>
  <si>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</si>
  <si>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</si>
  <si>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</si>
  <si>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</si>
  <si>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</si>
  <si>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</si>
  <si>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</si>
  <si>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</si>
  <si>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</si>
  <si>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</si>
  <si>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</si>
  <si>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</si>
  <si>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</si>
  <si>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</si>
  <si>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</si>
  <si>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</si>
  <si>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</si>
  <si>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</si>
  <si>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</si>
  <si>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</si>
  <si>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</si>
  <si>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</si>
  <si>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</si>
  <si>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</si>
  <si>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</si>
  <si>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</si>
  <si>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</si>
  <si>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</si>
  <si>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</si>
  <si>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</si>
  <si>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</si>
  <si>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</si>
  <si>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</si>
  <si>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</si>
  <si>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</si>
  <si>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3474771</t>
  </si>
  <si>
    <t>40020883</t>
  </si>
  <si>
    <t>36201212847</t>
  </si>
  <si>
    <t>30577</t>
  </si>
  <si>
    <t>Valamar Riviera d.d.</t>
  </si>
  <si>
    <t>Stancija Kaligari 1</t>
  </si>
  <si>
    <t>uprava@riviera.hr</t>
  </si>
  <si>
    <t>www.valamar-riviera.com</t>
  </si>
  <si>
    <t>KD</t>
  </si>
  <si>
    <t>RD</t>
  </si>
  <si>
    <t>Valamar Obertauern GmbH</t>
  </si>
  <si>
    <t>Valamar A GmbH</t>
  </si>
  <si>
    <t>Palme Turizam  d.o.o.</t>
  </si>
  <si>
    <t xml:space="preserve">Magične stijene d.o.o. </t>
  </si>
  <si>
    <t xml:space="preserve">Bugenvilia d.o.o. </t>
  </si>
  <si>
    <t>Imperial Riviera d.d.</t>
  </si>
  <si>
    <t>Obertauern</t>
  </si>
  <si>
    <t>Dubrovnik</t>
  </si>
  <si>
    <t>Rab</t>
  </si>
  <si>
    <t>195893 D</t>
  </si>
  <si>
    <t>486431 S</t>
  </si>
  <si>
    <t>No</t>
  </si>
  <si>
    <t>Sopta Anka</t>
  </si>
  <si>
    <t>052 408 188</t>
  </si>
  <si>
    <t>anka.sopta@riviera.hr</t>
  </si>
  <si>
    <t>Ernst &amp; Young d.o.o., UHY Rudan d.o.o.</t>
  </si>
  <si>
    <t>Berislav Horvat, Vedrana Miletić</t>
  </si>
  <si>
    <t>HR</t>
  </si>
  <si>
    <t>529900DUWS1DGNEK4C68</t>
  </si>
  <si>
    <t>Poreč</t>
  </si>
  <si>
    <t xml:space="preserve">balance as at 31.12.2022.  </t>
  </si>
  <si>
    <t>for the period 01.01.2022 to 31.12.2022</t>
  </si>
  <si>
    <t>for the period 01.01.2022. to 31.12.2022.</t>
  </si>
  <si>
    <t>Submitter: Valamar Riviera d.d.</t>
  </si>
  <si>
    <t>Summary of adjustments of GFI-POD balance sheet and consolidated balance sheet from Audited report for 2021</t>
  </si>
  <si>
    <t>GRUPA</t>
  </si>
  <si>
    <t>GFI-POD BALANCE SHEET
as at 31 December 2021
(in thousands of HRK)</t>
  </si>
  <si>
    <t>GFI-POD
ADP code</t>
  </si>
  <si>
    <t>AUDITED REPORT
Note</t>
  </si>
  <si>
    <t>Reclassified
GFI-POD</t>
  </si>
  <si>
    <t xml:space="preserve">Difference </t>
  </si>
  <si>
    <t>Explanation</t>
  </si>
  <si>
    <t>NON-CURRENT ASSETS (ADP 003+010+020+031+036)</t>
  </si>
  <si>
    <t>002</t>
  </si>
  <si>
    <t>14+15+16+17+part of 18+20+part of 21+part of 23+25+part of 30</t>
  </si>
  <si>
    <t xml:space="preserve">  I. Intangible assets</t>
  </si>
  <si>
    <t>003</t>
  </si>
  <si>
    <t xml:space="preserve">  II. Tangible assets</t>
  </si>
  <si>
    <t>010</t>
  </si>
  <si>
    <t>14+15+part of 30</t>
  </si>
  <si>
    <t>GFI-POD item "Tangible assets" (ADP 010; HRK  5,221,568 thous.) is in Audited report presented under items "Property, plant and equipment" (Note 14 in comparable amount of HRK 5,201,748 thous.), "Investment property" (Note 15 in comparable amount of HRK 3,180 thous.), and "Right-of-use assets" (Note 30 in comparable amount of HRK 16,640 thous).</t>
  </si>
  <si>
    <t xml:space="preserve">  III. Non-current financial assets</t>
  </si>
  <si>
    <t>020</t>
  </si>
  <si>
    <t>17+part of 18+20+part of 21</t>
  </si>
  <si>
    <t>GFI-POD item "Financial assets" (ADP 020; HRK 82,072 thous.) is in "Investment in associated entity" (Note 18 in comparable amount of HRK 76,503 thous. (presented in balance sheet as a separate line)), "Financial assets" (Note 20 in comparable amount of HRK 391 thous.) and in the non-current part of item "Loans and deposits" (Note 21 in comparable amount of HRK 5,178 thous.).</t>
  </si>
  <si>
    <t xml:space="preserve">  IV. Trade receivables</t>
  </si>
  <si>
    <t>031</t>
  </si>
  <si>
    <t>Part of 23</t>
  </si>
  <si>
    <t xml:space="preserve">  V. Deferred tax assets</t>
  </si>
  <si>
    <t>036</t>
  </si>
  <si>
    <t>25</t>
  </si>
  <si>
    <t>CURRENT ASSETS (ADP 038+046+053+063)</t>
  </si>
  <si>
    <t>037</t>
  </si>
  <si>
    <t>Part of 21+22+part of 23+26</t>
  </si>
  <si>
    <t>Due to a different presentation, but for the purpose of comparability of GFI-POD and Audited report it is necessary to jointly view GFI-POD items "Current assets" (ADP 037; HRK 1,217,958 thous.) and "Prepayments and accrued income" (ADP 064; HRK 23,769 thous.) in relation to item "Current assets" of Audited report (HRK 1,241,727 thous.).</t>
  </si>
  <si>
    <t xml:space="preserve">  I. Inventories</t>
  </si>
  <si>
    <t>038</t>
  </si>
  <si>
    <t>22</t>
  </si>
  <si>
    <t xml:space="preserve">  II. Receivables</t>
  </si>
  <si>
    <t>046</t>
  </si>
  <si>
    <t>GFI-POD item "Receivables" (ADP 046; HRK 38,388 thous.) is in Audited report presented under items "Trade and other receivables" (Note 23; "Trade receivables – net" HRK 25,289 thous., "VAT receivable" HRK 8,002 thous., "Advances to suppliers" HRK 668 thous., "Receivables from employees" HRK 739 thous., "Receivables from state institutions" HRK 1,113 thous., part of "Other current liabilities" HRK 2,575 thous. and "Income tax receivable" HRK 2 thous.).
Comment: The total amount of item "Trade and other receivables" in Audited report (Note 23) is HRK 62,155 thous. and is presented in items "Receivables" (ADP 046; HRK 38,386 thous.) and "Prepayments and accrued income" (ADP 064; HRK 23,769 thous.).</t>
  </si>
  <si>
    <t xml:space="preserve">  III. Current financial assets</t>
  </si>
  <si>
    <t>053</t>
  </si>
  <si>
    <t>Part of 21</t>
  </si>
  <si>
    <t>GFI-POD item "Financial assets" (ADP 053; HRK 38,002 thous.) is in Audited report presented under item "Loans and deposits" - current part (Note 21 in comparable amount of HRK 38,002 thous.).</t>
  </si>
  <si>
    <t xml:space="preserve">  IV. Cash and cash equivalents</t>
  </si>
  <si>
    <t>063</t>
  </si>
  <si>
    <t>26</t>
  </si>
  <si>
    <t>GFI-POD item "Cash and cash equivalents" (ADP 063; HRK 1,115,258 thous.) is in Audited report presented under item "Cash and cash equivalents" (Note 26 in comparable amount of HRK 1,115,258 thous.).</t>
  </si>
  <si>
    <t>PREPAYMENTS AND ACCRUED INCOME</t>
  </si>
  <si>
    <t>064</t>
  </si>
  <si>
    <t>GFI-POD item "Prepayments and accrued income" (ADP 064; HRK 23,769 thous.) is in Audited report presented under items "Trade and other receivables" (Note 23; "Accrued income" HRK 3,889 thous., "Interest receivables" HRK 27 thous., "Prepaid expenses" HRK 19,837 thous. and part of "Other current liabilities" HRK 16 thous.).
Comment: The total amount of item "Trade and other receivables" in Audited report (Note 23) is HRK 62,155 thous. and is presented in items "Receivables" (ADP 046; HRK 38,386 thous.) and "Prepayments and accrued income" (ADP 064; HRK 23,769 thous.).</t>
  </si>
  <si>
    <t>TOTAL ASSETS</t>
  </si>
  <si>
    <t>065</t>
  </si>
  <si>
    <t>CAPITAL AND RESERVES</t>
  </si>
  <si>
    <t>067</t>
  </si>
  <si>
    <t>27+28</t>
  </si>
  <si>
    <t>GFI-POD item "Capital and reserves" (ADP 067; HRK 3,311,059 thous.) is in Audited report presented under item "Share capital" (Notes 27 and 28 in comparable amount of HRK 3,311,059 thous.).</t>
  </si>
  <si>
    <t>PROVISIONS</t>
  </si>
  <si>
    <t>090</t>
  </si>
  <si>
    <t>Part of 32+part of 31</t>
  </si>
  <si>
    <t>GFI-POD item "Provisions" (ADP 090; HRK 166,156 thous.) is in Audited report presented under non-current liabilities in item "Provisions" (Note 32 part of the item "Severance pay and jubilee awards" in the amount HRK 29,829 thous. with the item “Legal Disputes” in a comparable amount HRK 50,117 thous. and "Other" HRK 28,164 thous.) and non-current liabilities under item "Concession fee" (Note 31 in comparable amount of HRK 58,046 thous).</t>
  </si>
  <si>
    <t>NON-CURRENT LIABILITIES (ADP 103+107+108)</t>
  </si>
  <si>
    <t>097</t>
  </si>
  <si>
    <t>Part of 24+25+part of 29+part of 30+part of 31+part of 32</t>
  </si>
  <si>
    <t>Due to a different presentation, but for the purpose of comparability of GFI-POD and Audited report it is necessary to jointly view GFI-POD items "Non-current liabilities" (ADP 097; HRK 2,614,508 thous.) and "Provisions" (ADP 090; HRK 166,156 thous.) in relation to item "Non-current liabilities" of Audited report (HRK 2,780,664 thous.).</t>
  </si>
  <si>
    <t xml:space="preserve">  I. Liabilities to banks and other financial institutions</t>
  </si>
  <si>
    <t>103</t>
  </si>
  <si>
    <t>Part of 29</t>
  </si>
  <si>
    <t>GFI-POD item "Liabilities to banks and other financial institutions" (ADP 103; HRK 2,547,107 thous.) is in Audited report presented under non-current part of item "Borrowings" (Note 29 in comparable amount of HRK 2,547,107 thous.).</t>
  </si>
  <si>
    <t xml:space="preserve">  II. Other non-current liabilities</t>
  </si>
  <si>
    <t>107</t>
  </si>
  <si>
    <t>Part of 24+part of 30+part of 32</t>
  </si>
  <si>
    <r>
      <t xml:space="preserve">GFI-POD item "Other non-current liabilities" (ADP 107; HRK 15,636 </t>
    </r>
    <r>
      <rPr>
        <sz val="9"/>
        <rFont val="Arial"/>
        <family val="2"/>
        <charset val="238"/>
      </rPr>
      <t>thous.)</t>
    </r>
    <r>
      <rPr>
        <sz val="9"/>
        <color theme="1"/>
        <rFont val="Arial"/>
        <family val="2"/>
        <charset val="238"/>
      </rPr>
      <t xml:space="preserve"> is in Audited report presented under non-current part of item "Derivative financial instruments" (Note 24 in comparable amount of 4,362 thous.), "Lease liabilities" (Note 30 in comparable amount of HRK 11,273 thous.) and part of long-term liabilities in the item "Provisions" (Note 32 "Severance pay and jubilee awards" HRK 1 thous.).
Comment: The total amount of item "Derivative financial instruments" in Audited report (Note 24) is 7,749 thous. and is presented in items "Other non-current liabilities" (ADP 107; HRK 4,362 thous.) and "Other current liabilities" (ADP 123; HRK 3,387 thous.).</t>
    </r>
  </si>
  <si>
    <t xml:space="preserve">  III. Deferred tax liabilities</t>
  </si>
  <si>
    <t>108</t>
  </si>
  <si>
    <t>CURRENT LIABILITIES (ADP 110+112+115+116+117+118+119+120+121+123)</t>
  </si>
  <si>
    <t>109</t>
  </si>
  <si>
    <t>Part of 24+part of 29+part of 30+part of 31+part of 32</t>
  </si>
  <si>
    <t>Due to a different presentation, but for the purpose of comparability of GFI-POD and Audited report it is necessary to jointly view GFI-POD items "Current liabilities" (ADP 109; HRK 733,966 thous.) and "Accrued expenses and deferred income" (ADP 124; HRK 87,858 thous.) in relation to item "Current liabilities" of Audited report (HRK 821,824 thous.).</t>
  </si>
  <si>
    <t>115</t>
  </si>
  <si>
    <r>
      <t>GFI-POD item "Liabilities to banks and other financial institutions" (ADP 115</t>
    </r>
    <r>
      <rPr>
        <sz val="9"/>
        <rFont val="Arial"/>
        <family val="2"/>
        <charset val="238"/>
      </rPr>
      <t>; HRK 565,524 thous.) is in Audited report presented under current part of item "Borrowings" (Note 29; "Bank borrowings" in comparable amount of HRK 565,524 thous.).</t>
    </r>
  </si>
  <si>
    <t xml:space="preserve">  II. Amounts payable for prepayment</t>
  </si>
  <si>
    <t>116</t>
  </si>
  <si>
    <t>Part of 31</t>
  </si>
  <si>
    <r>
      <t>GFI-POD item "Amounts payable for prepayment" (ADP 116; HRK 40,344 thous.) is in Audited report presented under current part of item "Trade and other payables" (Note 31; "Advances received" in comparable amount of</t>
    </r>
    <r>
      <rPr>
        <sz val="9"/>
        <rFont val="Arial"/>
        <family val="2"/>
        <charset val="238"/>
      </rPr>
      <t xml:space="preserve"> </t>
    </r>
    <r>
      <rPr>
        <sz val="9"/>
        <color theme="1"/>
        <rFont val="Arial"/>
        <family val="2"/>
        <charset val="238"/>
      </rPr>
      <t>HRK 40,344 thous.). 
Comment: The total current amount of item "Trade and other payables" in Audited report (Note 31) is HRK 229,319 thous. and is presented in items "Amounts payable for prepayment" (ADP 116; HRK 40,344 thous.), "Liabilities towards companies linked by virtue of participating interest, Liabilities towards suppliers" (ADP 112 and 117; HRK 67,510 thous.), "Liabilities to employees" (ADP 119; HRK 28,794 thous.), "Taxes, contributions and similar liabilities" (ADP 120; HRK 16,509 thous.), "Liabilities arising from share in the result" (ADP 121; HRK 380 thous.), "Other current liabilities" (ADP 123; HRK 8,839 thous.) and item "Accrued expenses and deferred income" (ADP 124; HRK 66,943 thous.).</t>
    </r>
  </si>
  <si>
    <t xml:space="preserve">  III. Liabilities towards undertakings within the group, Liabilities towards companies linked by virtue of participating interest, Liabilities towards suppliers</t>
  </si>
  <si>
    <t xml:space="preserve">110,112 i  117 </t>
  </si>
  <si>
    <t>GFI-POD items "Liabilities towards companies linked by virtue of participating interest" (ADP 112; HRK 39 thous.) and "Trade payables" (ADP 117; HRK 67,471 thous.) is in Audited report presented under current part of item "Trade and other payables" (Note 31; "Trade payables" HRK 67,447 thous., "Trade payables – related parties" HRK 63 thous.).                                                                                                                                                                        Comment: The total current amount of item "Trade and other payables" in Audited report (Note 31) is HRK 229,319 thous. and is presented in items "Amounts payable for prepayment" (ADP 116; HRK 40,344 thous.), "Liabilities towards companies linked by virtue of participating interest, Liabilities towards suppliers" (ADP 112 and 117; HRK 67,510 thous.), "Liabilities to employees" (ADP 119; HRK 28,794 thous.), "Taxes, contributions and similar liabilities" (ADP 120; HRK 16,509 thous.), "Liabilities arising from share in the result" (ADP 121; HRK 380 thous.), "Other current liabilities" (ADP 123; HRK 8,839 thous.) and item "Accrued expenses and deferred income" (ADP 124; HRK 66,943 thous.).</t>
  </si>
  <si>
    <t xml:space="preserve">  IV. Liabilities to employees</t>
  </si>
  <si>
    <t>119</t>
  </si>
  <si>
    <t>GFI-POD items "Liabilities to employees" (ADP 119; HRK 28,794 thous.) is in Audited report presented under current part of item  "Trade and other payables" (Note 31; "Liabilities to employees" in comparable amount HRK 28,794 thous.).
Comment: The total current amount of item "Trade and other payables" in Audited report (Note 31) is HRK 229,319 thous. and is presented in items "Amounts payable for prepayment" (ADP 116; HRK 40,344 thous.), "Liabilities towards companies linked by virtue of participating interest, Liabilities towards suppliers" (ADP 112 and 117; HRK 67,510 thous.), "Liabilities to employees" (ADP 119; HRK 28,794 thous.), "Taxes, contributions and similar liabilities" (ADP 120; HRK 16,509 thous.), "Liabilities arising from share in the result" (ADP 121; HRK 380 thous.), "Other current liabilities" (ADP 123; HRK 8,839 thous.) and item "Accrued expenses and deferred income" (ADP 124; HRK 66,943 thous.).</t>
  </si>
  <si>
    <t xml:space="preserve">  V. Taxes, contributions and similar liabilities</t>
  </si>
  <si>
    <t>120</t>
  </si>
  <si>
    <t>GFI-POD item "Taxes, contributions and similar liabilities" (ADP 120; HRK 16,509 thous.) is in Audited report presented under current part of item "Trade and other payables" (Note 31; "Liabilities for taxes and contributions and similar charges" in comparable amount of HRK 16,509 thous.).
Comment: The total current amount of item "Trade and other payables" in Audited report (Note 31) is HRK 229,319 thous. and is presented in items "Amounts payable for prepayment" (ADP 116; HRK 40,344 thous.), "Liabilities towards companies linked by virtue of participating interest, Liabilities towards suppliers" (ADP 112 and 117; HRK 67,510 thous.), "Liabilities to employees" (ADP 119; HRK 28,794 thous.), "Taxes, contributions and similar liabilities" (ADP 120; HRK 16,509 thous.), "Liabilities arising from share in the result" (ADP 121; HRK 380 thous.), "Other current liabilities" (ADP 123; HRK 8,839 thous.) and item "Accrued expenses and deferred income" (ADP 124; HRK 66,943 thous.).</t>
  </si>
  <si>
    <t xml:space="preserve">  VI. Liabilities arising from share in the result and other current liabilities</t>
  </si>
  <si>
    <t>121 and 123</t>
  </si>
  <si>
    <t>Part of 24+part of 30+part of 31</t>
  </si>
  <si>
    <t>GFI-POD item "Liabilities arising from share in the result" (ADP 121; HRK 380 thous.) "Other current liabilities" (ADP 123; HRK 14,906 thous.) is in Audited report presented under current part of items "Trade and other payables" (Note 31; "Dividend liability" HRK 380 thous., part of "Other liabilities" HRK 8,839 thous.), "Derivative financial instruments" (Note 24 in comparable amount of HRK 3,387 thous.) and "Lease liabilities" (Note 30 in comparable amount of HRK 2,680 thous.).
Comment: The total current amount of item "Trade and other payables" in Audited report (Note 31) is HRK 229,319 thous. and is presented in items "Amounts payable for prepayment" (ADP 116; HRK 40,344 thous.), "Liabilities towards companies linked by virtue of participating interest, Liabilities towards suppliers" (ADP 112 and 117; HRK 67,510 thous.), "Liabilities to employees" (ADP 119; HRK 28,794 thous.), "Taxes, contributions and similar liabilities" (ADP 120; HRK 16,509 thous.), "Liabilities arising from share in the result" (ADP 121; HRK 380 thous.), "Other current liabilities" (ADP 123; HRK 8,839 thous.) and item "Accrued expenses and deferred income" (ADP 124; HRK 66,943 thous.).                                                                                                                                                                                                                           The total amount of item "Derivative financial instruments" in Audited report (Note 24) is 3,387 thous. is presented in items "Other current liabilities" (ADP 123; HRK 3,387 thous.).</t>
  </si>
  <si>
    <t>ACCRUED EXPENSES AND DEFERRED INCOME</t>
  </si>
  <si>
    <t>124</t>
  </si>
  <si>
    <t>Part of 31+part of 32</t>
  </si>
  <si>
    <r>
      <t>GFI-POD item "Accrued expenses and deferred income" (ADP 124; HRK 87,858 thous.) is in Audited report presented under items "Trade and other payables" (Note 31; "Interest payable" HRK 29,168 thous., current part of item "Concession fees payable"</t>
    </r>
    <r>
      <rPr>
        <b/>
        <sz val="9"/>
        <color rgb="FF00B0F0"/>
        <rFont val="Arial"/>
        <family val="2"/>
        <charset val="238"/>
      </rPr>
      <t xml:space="preserve"> </t>
    </r>
    <r>
      <rPr>
        <b/>
        <sz val="9"/>
        <color rgb="FF333399"/>
        <rFont val="Arial"/>
        <family val="2"/>
        <charset val="238"/>
      </rPr>
      <t xml:space="preserve">HRK 1,920 thous., "Liabilities for calculated vacation and redistribution hours" HRK 10,908 ths., "Accrued VAT liabilities in unrealized income" HRK 483 thous., "Liabilities for calculated costs" HRK 22,605 thous. and part of "Other current liabilities" HRK 1,859 thous.) and current part of items "Provisions" (Note 32; current item "Termination benefits and jubilee awards" HRK 1,164 thous. and "Bonuses" HRK 19,751 thous.).
Comment: The total current amount of item "Trade and other payables" in Audited report (Note 31) is HRK 229,319 thous. and is presented in items "Amounts payable for prepayment" (ADP 116; HRK 40,344 thous.), "Liabilities towards companies linked by virtue of participating interest, Liabilities towards suppliers" (ADP 112 and 117; HRK 67,510 thous.), "Liabilities to employees" (ADP 119; HRK 28,794 thous.), "Taxes, contributions and similar liabilities" (ADP 120; HRK 16,509 thous.), "Liabilities arising from share in the result" (ADP 121; HRK 380 thous.), "Other current liabilities" (ADP 123; HRK 8,839 thous.) and item "Accrued expenses and deferred income" (ADP 124; HRK 66,943 thous.).                                                                                                                                                The total short-term part of the item "Provisions" of the Audited Report (Note 32) in the amount of 20,914 thous. in the item "Deferred payment of expenses and income for the future period" (ADP 124: HRK 20,914 thous.).            </t>
    </r>
  </si>
  <si>
    <t>TOTAL LIABILITIES</t>
  </si>
  <si>
    <t>125</t>
  </si>
  <si>
    <t>Summary of adjustments of GFI-POD reclassified income statement and consolidated statement of comprehensive income from Audited report for 2021</t>
  </si>
  <si>
    <t>GFI-POD INCOME STATEMENT
for the period from 1 January 2021 to 31 December 2021
(in thousands of HRK)</t>
  </si>
  <si>
    <t>OPERATING INCOME (ADP 002+003+004+005+006)</t>
  </si>
  <si>
    <t>001</t>
  </si>
  <si>
    <t xml:space="preserve">  I. Revenues from sales with undertakings in a Group and sales revenues (outside the Group)</t>
  </si>
  <si>
    <t>002+003</t>
  </si>
  <si>
    <t>5</t>
  </si>
  <si>
    <t xml:space="preserve">  II. Revenues from use of own products, goods and services, other operating revenues with undertakings in a Group and other operating revenues (outside the Group)</t>
  </si>
  <si>
    <t>004+005+006</t>
  </si>
  <si>
    <t>Part of 6+part of 10</t>
  </si>
  <si>
    <t>OPERATING EXPENSES (ADP 009+013+017+018+019+022+029)</t>
  </si>
  <si>
    <t>007</t>
  </si>
  <si>
    <t>Due to a different presentation, but for the purpose of comparability of GFI-POD and Audited report it is necessary to jointly view GFI-POD items "Staff costs" (ADP 013; HRK 353,176 thous.), "Other expenditures" (ADP 018; HRK 134,451 thous.), "Value adjustment" (ADP 019; HRK 1,670 thous.), "Provisions" (ADP 022; HRK 40,313 thous.) and "Other operating expenses" (ADP 029; HRK 11,826 thous.) in relation to items "Staff costs" (Note 8; HRK 439,531 thous.) and "Other operating expenses" (Note 9; HRK 101,905 thous.) of Audited report.</t>
  </si>
  <si>
    <t xml:space="preserve">  I. Material costs</t>
  </si>
  <si>
    <t>009</t>
  </si>
  <si>
    <t>7</t>
  </si>
  <si>
    <t>GFI-POD item "Material costs" (ADP 009; HRK 458,262 thous.) is in Audited report presented under item "Cost of materials and services" (Note 7 in comparable amount of HRK 458,262 thous.).</t>
  </si>
  <si>
    <t xml:space="preserve">  II. Staff costs</t>
  </si>
  <si>
    <t>013</t>
  </si>
  <si>
    <t>Part of 8</t>
  </si>
  <si>
    <t>GFI-POD item "Staff costs" (ADP 013; HRK 353,176 thous.) is in Audited report presented under item "Staff costs" (Note 8; "Net salaries"  HRK 218,087 thous., "Pension contributions"  HRK 66,349 thous., "Health insurance contributions" HRK 46,430 thous., "Other (contributions and taxes)" HRK 22,310 thous.).
Comment: The total amount of item "Staff costs" in Audited report (Note 8) is HRK 439,531 thous. and is presented in "Staff costs" (ADP 013; HRK 353,176 thous.), "Other expenditures" (ADP 018; HRK 76,950 thous.) and "Provisions" (ADP 022; HRK 9,405 thous.).</t>
  </si>
  <si>
    <t xml:space="preserve">  III. Depreciation and amortisation</t>
  </si>
  <si>
    <t>017</t>
  </si>
  <si>
    <t>14+15+16+30</t>
  </si>
  <si>
    <t xml:space="preserve">  IV. Other expenditures</t>
  </si>
  <si>
    <t>018</t>
  </si>
  <si>
    <t>Part of 8+part of 9</t>
  </si>
  <si>
    <t>GFI-POD item "Other expenditures" (ADP 018; HRK 134,451 thous.) is in Audited report presented under items "Staff costs" (Note 8; "Termination benefits" HRK 471 thous., "Other staff costs" HRK 76,479 thous.) and "Other operating expenses" (Note 9; "Municipal charges, concessions and other" HRK 25,624 thous., "Professional services" HRK 19,260 thous., "Entertainment" HRK 3,706 thous., "Insurance premiums" HRK 6,805 thous., "Bank charges" HRK 1,093 thous., "Membership fee to associations and other administrative expenses" HRK 1,012 thous.).
Comment: The total amount of item "Staff costs" in Audited report (Note 8) is HRK 439,531 thous. and is presented in "Staff costs" (ADP 013; HRK 353,176 thous.), "Other expenditures" (ADP 018; HRK 76,950 thous.) and "Provisions" (ADP 022; HRK 9,405 thous.). The total amount of item "Other operating expenses" in Audited report (Note 9) is HRK 101,905 thous. and is presented in items "Other expenditures" (ADP 018; HRK 53,051 thous.), "Value adjustment" (ADP 019; HRK 1,670 thous.), "Provisions" (ADP 022; HRK 35,358 thous.) and "Other operating expenses" (ADP 029; HRK 11,826 thous.).</t>
  </si>
  <si>
    <t xml:space="preserve">  V. Value adjustment</t>
  </si>
  <si>
    <t>019</t>
  </si>
  <si>
    <t>Part of 9</t>
  </si>
  <si>
    <t>GFI-POD item "Value adjustment" (ADP 019; HRK 1,670 thous.) is in Audited report presented under item "Other operating expenses" (Note 9; "Value adjustment of assets" in comparable amount of HRK 1,670 thous.).
Comment: The total amount of item "Other operating expenses" in Audited report (Note 9) is HRK 101,905 thous. and is presented in items "Other expenditures" (ADP 018; HRK 53,051 thous.), "Value adjustment" (ADP 019; HRK 1,670 thous.), "Provisions" (ADP 022; HRK 35,358 thous.) and "Other operating expenses" (ADP 029; HRK 11,826 thous.).</t>
  </si>
  <si>
    <t xml:space="preserve">  VI. Provisions</t>
  </si>
  <si>
    <t>022</t>
  </si>
  <si>
    <t>GFI-POD item "Provisions" (ADP 022; HRK 40,313 thous.) is in Audited report presented under items "Staff costs" (Note 8; "Provisions for termination benefits and jubilee awards" HRK 9,405 thous.), "Other operating expenses" (Note 9; "Provisions for legal proceedings" HRK 2,744 thous., "Provisions for tourist land lease and other" HRK 28,164 thous.
Comment: The total amount of item "Staff costs" in Audited report (Note 8) is HRK 435,081 thous. and is presented in "Staff costs" (ADP 013; HRK 353,176 thous.), "Other expenditures" (ADP 018; HRK 76,950 thous.) and "Provisions" (ADP 022; HRK 9,405 thous.). The total amount of item "Other operating expenses" in Audited report (Note 9) is HRK 101,905 thous. and is presented in items "Other expenditures" (ADP 018; HRK 53,051 thous.), "Value adjustment" (ADP 019; HRK 1,670 thous.), "Provisions" (ADP 022; HRK 35,358 thous.) and "Other operating expenses" (ADP 029; HRK 11,826 thous.).</t>
  </si>
  <si>
    <t xml:space="preserve">  VII. Other operating expenses</t>
  </si>
  <si>
    <t>029</t>
  </si>
  <si>
    <t>GFI-POD item "Other operating expenses" (ADP 029; HRK 11,826 thous.) is in Audited report presented under items "Other operating expenses" (Note 9; "Write-off of property, plant and equipment" HRK 3,892 thous., "Other operating expenses" HRK 7,934 thous.).
Comment: The total amount of item "Other operating expenses" in Audited report (Note 9) is HRK 101,905 thous. and is presented in items "Other expenditures" (ADP 018; HRK 53,051 thous.), "Value adjustment" (ADP 019; HRK 1,670 thous.), "Provisions" (ADP 022; HRK 35,358 thous.) and "Other operating expenses" (ADP 029; HRK 11,826 thous.).</t>
  </si>
  <si>
    <t>FINANCIAL INCOME</t>
  </si>
  <si>
    <t>030</t>
  </si>
  <si>
    <t>11</t>
  </si>
  <si>
    <t>GFI-POD item "Financial income" (ADP 030; HRK 35,354 thous.) is in Audited report presented under items "Financial income/(loss) - net" in part of financial income (Note 11; "Interest income" HRK 83 thous., "Net foreign exchange gains/(losses) - other" HRK 11,676 thous., "Realised and change of net gains/(losses) from changes in value of forwards and interest rate swaps" HRK 9,233 thous., "Termination of control over the subsidiary" HRK 13,316 thous., "Income from cassa sconto" HRK 817 thous. and other financial income HRK 229 thous.).
Comment: The total amount of item "Finance income/(expense) - net" in Audited report (Note 11) is HRK 35,903 thous. and is presented in items "Financial income" (ADP 030; HRK 35,354 thous.) and "Financial costs" (ADP 041; HRK 71,257 thous.).</t>
  </si>
  <si>
    <t>FINANCIAL COSTS</t>
  </si>
  <si>
    <t>041</t>
  </si>
  <si>
    <t>GFI-POD item "Financial costs" (ADP 041; HRK 71,257 thous.) is in Audited report presented under item "Finance income/(expense) - net" in part of financial expenses (Note 11; "Interest expense" HRK 71,257 thous.)
Comment: The total amount of item "Finance income/(expense) - net" in Audited report (Note 11) is HRK 35,903 thous. and is presented in items "Financial income" (ADP 030; HRK 35,354 thous.) and "Financial costs" (ADP 041; HRK 71,257 thous.).</t>
  </si>
  <si>
    <t xml:space="preserve">SHARE IN PROFIT OF COMPANIES LINKED BY VIRTUE OF PARTICIPATING INTEREST </t>
  </si>
  <si>
    <t>049</t>
  </si>
  <si>
    <t>18</t>
  </si>
  <si>
    <t>The GFI-POD item "Share in profit from companies related to participating interests" (ADP 049; HRK 548 thous.) is stated in the Audited Report in the comparable amount of HRK 548 thous.).</t>
  </si>
  <si>
    <t xml:space="preserve">SHARE IN LOSS OF COMPANIES LINKED BY VIRTUE OF PARTICIPATING INTEREST </t>
  </si>
  <si>
    <t>051</t>
  </si>
  <si>
    <t>The GFI-POD item "Share in loss from companies related to participating interests" (ADP 051; HRK 144 thous.) is stated in the Audited Report in the comparable amount of HRK 144 thous.).</t>
  </si>
  <si>
    <t>TOTAL INCOME (ADP 001+030)</t>
  </si>
  <si>
    <t>TOTAL COSTS (ADP 007+041)</t>
  </si>
  <si>
    <t>054</t>
  </si>
  <si>
    <t>PROFIT OR LOSS BEFORE TAX (ADP 053-054)</t>
  </si>
  <si>
    <t>055</t>
  </si>
  <si>
    <t>INCOME TAX EXPENSE</t>
  </si>
  <si>
    <t>058</t>
  </si>
  <si>
    <t>PROFIT OR LOSS FOR THE PERIOD (ADP 055-058)</t>
  </si>
  <si>
    <t>059</t>
  </si>
  <si>
    <t>Summary of adjustments of GFI-POD cash flow statement and consolidated cash flow statement from Audited report for 2021</t>
  </si>
  <si>
    <t>GFI-POD CASH FLOW STATEMENT
for the period from 1 January 2021 to 31 December 2021
(in thousands of HRK)</t>
  </si>
  <si>
    <t>AUDITED REPORT
Note</t>
  </si>
  <si>
    <t xml:space="preserve">
GFI-POD</t>
  </si>
  <si>
    <t>Audited report</t>
  </si>
  <si>
    <t>Difference</t>
  </si>
  <si>
    <t>A) NET CASH FLOW FROM OPERATING ACTIVITIES</t>
  </si>
  <si>
    <t>GFI-POD item "Net cash flow from operating activities" (ADP 020; HRK 610,039 thous.) is in Audited report presented in items "Net cash inflow from operating activities" in comparable amount of HRK 680,682 thous. and item "Interest paid" (Net cash inflow from financing activities) in the amount of HRK -70,643 thous.</t>
  </si>
  <si>
    <t>034</t>
  </si>
  <si>
    <t>GFI-POD item "Net cash outflow from investment activities" (ADP 034; HRK -157,173 thous.) is in Audited report presented in item "Net cash outflow from investment activities" in comparable amount of HRK -157,173 thous.</t>
  </si>
  <si>
    <t>C) NET CASH FLOW FROM FINANCIAL ACTIVITIES</t>
  </si>
  <si>
    <t>GFI-POD item "Net cash flow from financing activities" (ADP 046; HRK -3,541 thous.) is in Audited report presented in item "Net cash inflow from financing activities" in comparable amount of HRK -74,184 thous. increased for the item "Interest paid" in the amount of HRK 70,643 thous.</t>
  </si>
  <si>
    <t>D) NET INCREASE OR DECREASE OF CASH FLOW (ADP 020+034+046)</t>
  </si>
  <si>
    <t>048</t>
  </si>
  <si>
    <t>F) CASH AND CASH EQUIVALENTS AT THE END OF THE PERIOD (ADP 048+049)</t>
  </si>
  <si>
    <t>050</t>
  </si>
  <si>
    <t>Summary of adjustments of GFI-POD statement of changes in equity and consolidated statement of changes in shareholder's equity from Audited report for 2021</t>
  </si>
  <si>
    <t>GFI-POD STATEMENT OF CHANGES IN EQUITY
for the period from 1 January 2021 to 31 December 2021
(in thousands of HRK)</t>
  </si>
  <si>
    <t>51</t>
  </si>
  <si>
    <t>27+28+33</t>
  </si>
  <si>
    <t xml:space="preserve">Detailed information on financial statements are available in PDF document „Annual report 2022“ which has been simultaneously published with this document on HANFA (Croatian Financial Services Supervisory Agency), Zagreb Stock Exchange and Issuers web pages. </t>
  </si>
  <si>
    <t xml:space="preserve">Detailed information on the preparation of financial statements and certain accounting policies are available in PDF document „Annual report 2022“ which has been simultaneously published with this document on HANFA (Croatian Financial Services Supervisory Agency), Zagreb Stock Exchange and Issuers web pages. </t>
  </si>
  <si>
    <t>Group Valamar Riviera below presents comparison tables of items in GFI POD financial statements and audited Notes for 2021 and 2022.</t>
  </si>
  <si>
    <t>Summary of adjustments of GFI-POD balance sheet and consolidated balance sheet from Audited report for 2022</t>
  </si>
  <si>
    <t>GFI-POD items "Revenues from use of own products, goods and services" (ADP 004; HRK 326 thous.), "Other operating revenues (outside the Group)" (ADP 006; HRK 38,554 thous.) are in Audited report presented under items "Other income" (Note 6; "Income from donations and other" HRK 7,713 thous., "Income from provision release" HRK 14,027 thous., "Reimbursed costs" HRK 1,492 thous., "Income from insurance and legal claims" HRK 8,118 thous.,"Income from own consumption" HRK 326 thous., "Collection of written-off receivables" HRK 53 thous., "Other income" HRK 5,330 thous.), and "Other gains/(losses) - net" (Note 10; "Net gains on sale of property, plant and equipment" HRK 1,820 thous.).
Comment: The total amount of item "Other income" in Audited report (Note 6) is HRK 37,060 thous. and is presented in items "Revenues from use of own products, goods and services, other operating revenues with undertakings in a Group and other operating revenues (outside the Group)" (ADP 004 and 006; HRK 37,060 thous.).                                                                                                                                                                 The total amount of item "Other gains/(losses) - net" in Audited report (Note 10) is 1,820 thous. and is presented in item "Revenues from use of own products, goods and services, other operating revenues with undertakings in a Group and other operating revenues (outside the Group)" (ADP 004 and 006, HRK 1,820 thous.).</t>
  </si>
  <si>
    <t>GFI-POD BALANCE SHEET
as at 31 December 2022
(in thousands of HRK)</t>
  </si>
  <si>
    <t>GFI-POD INCOME STATEMENT
for the period from 1 January 2022 to 31 December 2022
(in thousands of HRK)</t>
  </si>
  <si>
    <t>Summary of adjustments of GFI-POD reclassified income statement and consolidated statement of comprehensive income from Audited report for 2022</t>
  </si>
  <si>
    <t>Summary of adjustments of GFI-POD cash flow statement and consolidated cash flow statement from Audited report for 2022</t>
  </si>
  <si>
    <t>GFI-POD CASH FLOW STATEMENT
for the period from 1 January 2022 to 31 December 2022
(in thousands of HRK)</t>
  </si>
  <si>
    <t>GFI-POD item "Capital and reserves" (ADP 067; HRK 3,311,059 thous.) is in Audited report presented in items "Share capital" (Note 27 in comparable amount of HRK 1,672,021 thous.), "Treasury shares" (Note 27 comparable amount of HRK -124,418 thous.), "Capital reserves" (Note 28 in comparable amount of HRK 5,224 thous.), "Fair value reserves" (Note 28 in comparable amount of HRK 81 thous.), "Legal reserves" (Note 28 in comparable amount of  HRK 83,601 thous.), "Other reserves" (Note 28 in comparable amount of HRK 163,749 thous.) and "Retained earnings" (Note 28 in comparable amount of  HRK 467,737 thous.) and "Non-controlling interest" (Note 33 in the comparable amount of HRK 1,043,064 thous.).                                                                                                                                                                                                                                                                    Comment: To be fully compliant, the following items should be viewed as follows: the "Other reserves" item of Audited report (Note 28; HRK 163,749 thous.) matches the GFI POD item "Reserves for own shares" (ADP 072; HRK 136,815 thous.) and part of GFI POD item "Retained earnings" (ADP 083; HRK 24,684 thous.) and GFI POD items "Other reserves" (ADP 075 HRK 2,250 thous.). The "Retained earnings" item of Audited report (Note 28; HRK 467,737 thous.) matches the sum of GFI POD items "Profit for the financial year" (ADP 086; HRK 104,375 thous.) and part of "Retained earnings" (ADP 083; HRK 363,362 thous.).</t>
  </si>
  <si>
    <t>Summary of adjustments of GFI-POD statement of changes in equity and consolidated statement of changes in shareholder's equity from Audited report for 2022</t>
  </si>
  <si>
    <t>GFI-POD STATEMENT OF CHANGES IN EQUITY
for the period from 1 January 2022 to 31 December 2022
(in thousands of HRK)</t>
  </si>
  <si>
    <t>GFI-POD item "Tangible assets" (ADP 010; HRK  5,049,346 thous.) is in Audited report presented under items "Property, plant and equipment" (Note 14 in comparable amount of HRK 5,019,770 thous.), "Investment property" (Note 15 in comparable amount of HRK 2,902 thous.), and "Right-of-use assets" (Note 30 in comparable amount of HRK 26,674 thous).</t>
  </si>
  <si>
    <t>GFI-POD item "Financial assets" (ADP 020; HRK 144,328 thous.) is in "Investment in associated entity" (Note 18 in comparable amount of HRK 109,906 thous. (presented in balance sheet as a separate line)), "Financial assets" (Note 20 in comparable amount of HRK 364 thous.), in the non-current part of item "Loans and deposits" (Note 21 in comparable amount of HRK 7,315 thous.) and part od items "Derivative financial instruments" (Note 24 in comparable amount of HRK 26,742 thous.).</t>
  </si>
  <si>
    <t>Due to a different presentation, but for the purpose of comparability of GFI-POD and Audited report it is necessary to jointly view GFI-POD items "Current assets" (ADP 037; HRK 884,909 thous.) and "Prepayments and accrued income" (ADP 064; HRK 17,360 thous.) in relation to item "Current assets" of Audited report (HRK 902,269 thous.).</t>
  </si>
  <si>
    <t>GFI-POD item "Receivables" (ADP 046; HRK 35,926 thous.) is in Audited report presented under items "Trade and other receivables" (Note 23; "Trade receivables – net" HRK 25,418 thous., "VAT receivable" HRK 6,625 thous., "Advances to suppliers" HRK 1,302 thous., "Receivables from employees" HRK 355 thous., "Receivables from state institutions" HRK 937 thous., part of "Other current liabilities" HRK 1,290 thous.).
Comment: The total amount of item "Trade and other receivables" in Audited report (Note 23) is HRK 53,287 thous. and is presented in items "Receivables" (ADP 046; HRK 35,927 thous.) and "Prepayments and accrued income" (ADP 064; HRK 17,360 thous.).</t>
  </si>
  <si>
    <t>GFI-POD item "Financial assets" (ADP 053; HRK 134,726 thous.) is in Audited report presented under item "Loans and deposits" - current part (Note 21 in comparable amount of HRK 126,836 thous.) and part od items "Derivative financial instruments" (Note 24 in comparable amount of HRK 7,891 thous.).</t>
  </si>
  <si>
    <t>GFI-POD item "Cash and cash equivalents" (ADP 063; HRK 672,828 thous.) is in Audited report presented under item "Cash and cash equivalents" (Note 26 in comparable amount of HRK 672,828 thous.).</t>
  </si>
  <si>
    <t>GFI-POD item "Prepayments and accrued income" (ADP 064; HRK 17,360 thous.) is in Audited report presented under items "Trade and other receivables" (Note 23; "Accrued income" HRK 4,221 thous., "Interest receivables" HRK 27 thous., "Prepaid expenses" HRK 19,837 thous. "Prepaid costs" HRK 13,094 thous. and part of "Other current liabilities" HRK 1.290 thous.).
Comment: The total amount of item "Trade and other receivables" in Audited report (Note 23) is HRK 53,287 thous. and is presented in items "Receivables" (ADP 046; HRK 35,926 thous.) and "Prepayments and accrued income" (ADP 064; HRK 17,360 thous.).</t>
  </si>
  <si>
    <t>Due to a different presentation, but for the purpose of comparability of GFI-POD and Audited report it is necessary to jointly view GFI-POD items "Non-current liabilities" (ADP 097; HRK 2,149,373 thous.) and "Provisions" (ADP 090; HRK 179,227 thous.) in relation to item "Non-current liabilities" of Audited report (HRK 2,328,600 thous.).</t>
  </si>
  <si>
    <t>GFI-POD item "Liabilities to banks and other financial institutions" (ADP 103; HRK 2,083,504 thous.) is in Audited report presented under non-current part of item "Borrowings" (Note 29 in comparable amount of HRK 2,083,504 thous.).</t>
  </si>
  <si>
    <r>
      <t xml:space="preserve">GFI-POD item "Other non-current liabilities" (ADP 107; HRK 18,476 </t>
    </r>
    <r>
      <rPr>
        <sz val="9"/>
        <rFont val="Arial"/>
        <family val="2"/>
        <charset val="238"/>
      </rPr>
      <t>thous.)</t>
    </r>
    <r>
      <rPr>
        <sz val="9"/>
        <color theme="1"/>
        <rFont val="Arial"/>
        <family val="2"/>
        <charset val="238"/>
      </rPr>
      <t xml:space="preserve"> is in Audited report presented under non-current part of item "Lease liabilities" (Note 30 in comparable amount of HRK 18,476 thous.).
</t>
    </r>
  </si>
  <si>
    <t>GFI-POD item "Provisions" (ADP 090; HRK 179,227 thous.) is in Audited report presented under non-current liabilities in item "Provisions" (Note 32 item "Severance pay and jubilee awards" in the amount HRK 26,257 thous., item “Legal Disputes” in a comparable amount HRK 50,235 thous. and "Other" HRK 42,769 thous.) and non-current liabilities under item "Concession fee" (Note 31 in comparable amount of HRK 59,966 thous).</t>
  </si>
  <si>
    <t>Part of 30</t>
  </si>
  <si>
    <t>25+29+part of 30</t>
  </si>
  <si>
    <t>Due to a different presentation, but for the purpose of comparability of GFI-POD and Audited report it is necessary to jointly view GFI-POD items "Current liabilities" (ADP 109; HRK 692,912 thous.) and "Accrued expenses and deferred income" (ADP 124; HRK 74,624 thous.) in relation to item "Current liabilities" of Audited report (HRK 767,536 thous.).</t>
  </si>
  <si>
    <r>
      <t>GFI-POD item "Liabilities to banks and other financial institutions" (ADP 115</t>
    </r>
    <r>
      <rPr>
        <sz val="9"/>
        <rFont val="Arial"/>
        <family val="2"/>
        <charset val="238"/>
      </rPr>
      <t>; HRK 520,907 thous.) is in Audited report presented under current part of item "Borrowings" (Note 29; "Bank borrowings" in comparable amount of HRK 520,907 thous.).</t>
    </r>
  </si>
  <si>
    <r>
      <t>GFI-POD item "Amounts payable for prepayment" (ADP 116; HRK 34,146 thous.) is in Audited report presented under current part of item "Trade and other payables" (Note 31; "Advances received" in comparable amount of</t>
    </r>
    <r>
      <rPr>
        <sz val="9"/>
        <rFont val="Arial"/>
        <family val="2"/>
        <charset val="238"/>
      </rPr>
      <t xml:space="preserve"> </t>
    </r>
    <r>
      <rPr>
        <sz val="9"/>
        <color theme="1"/>
        <rFont val="Arial"/>
        <family val="2"/>
        <charset val="238"/>
      </rPr>
      <t>HRK 34,146 thous.). 
Comment: The total current amount of item "Trade and other payables" in Audited report (Note 31) is HRK 241,504 thous. and is presented in items "Amounts payable for prepayment" (ADP 116; HRK 34,146 thous.), "Liabilities towards companies linked by virtue of participating interest, Liabilities towards suppliers" (ADP 112 and 117; HRK 79,629 thous.), "Liabilities to employees" (ADP 119; HRK 31,940 thous.), "Taxes, contributions and similar liabilities" (ADP 120; HRK 13,334 thous.), "Liabilities arising from share in the result" (ADP 121; HRK 380 thous.), part of the item "Other current liabilities" (ADP 123; HRK 8,272 thous.) and part ot the item "Accrued expenses and deferred income" (ADP 124; HRK 73,804 thous.).</t>
    </r>
  </si>
  <si>
    <t>GFI-POD items "Liabilities towards companies linked by virtue of participating interest" (ADP 112; HRK 18 thous.) and "Trade payables" (ADP 117; HRK 79,611 thous.) is in Audited report presented under current part of item "Trade and other payables" (Note 31; "Trade payables" HRK 79,532 thous., "Trade payables – related parties" HRK 97 thous.).                                                                                                                                                                        Comment: The total current amount of item "Trade and other payables" in Audited report (Note 31) is HRK 241,504 thous. and is presented in items "Amounts payable for prepayment" (ADP 116; HRK 34,146 thous.), "Liabilities towards companies linked by virtue of participating interest, Liabilities towards suppliers" (ADP 112 and 117; HRK 79,629 thous.), "Liabilities to employees" (ADP 119; HRK 31,940 thous.), "Taxes, contributions and similar liabilities" (ADP 120; HRK 13,334 thous.), "Liabilities arising from share in the result" (ADP 121; HRK 380 thous.), part of the item "Other current liabilities" (ADP 123; HRK 8,272 thous.) and part ot the item "Accrued expenses and deferred income" (ADP 124; HRK 73,804 thous.).</t>
  </si>
  <si>
    <t>GFI-POD items "Liabilities to employees" (ADP 119; HRK 31,940 thous.) is in Audited report presented under current part of item  "Trade and other payables" (Note 31; "Liabilities to employees" in comparable amount HRK 31,940 thous.).
Comment: The total current amount of item "Trade and other payables" in Audited report (Note 31) is HRK 241,504 thous. and is presented in items "Amounts payable for prepayment" (ADP 116; HRK 34,146 thous.), "Liabilities towards companies linked by virtue of participating interest, Liabilities towards suppliers" (ADP 112 and 117; HRK 79,629 thous.), "Liabilities to employees" (ADP 119; HRK 31,940 thous.), "Taxes, contributions and similar liabilities" (ADP 120; HRK 13,334 thous.), "Liabilities arising from share in the result" (ADP 121; HRK 380 thous.), part of the item "Other current liabilities" (ADP 123; HRK 8,272 thous.) and part ot the item "Accrued expenses and deferred income" (ADP 124; HRK 73,804 thous.).</t>
  </si>
  <si>
    <t>GFI-POD item "Taxes, contributions and similar liabilities" (ADP 120; HRK 13,334 thous.) is in Audited report presented under current part of item "Trade and other payables" (Note 31; "Liabilities for taxes and contributions and similar charges" in comparable amount of HRK 13,334 thous.).
Comment: The total current amount of item "Trade and other payables" in Audited report (Note 31) is HRK 241,504 thous. and is presented in items "Amounts payable for prepayment" (ADP 116; HRK 34,146 thous.), "Liabilities towards companies linked by virtue of participating interest, Liabilities towards suppliers" (ADP 112 and 117; HRK 79,629 thous.), "Liabilities to employees" (ADP 119; HRK 31,940 thous.), "Taxes, contributions and similar liabilities" (ADP 120; HRK 13,334 thous.), "Liabilities arising from share in the result" (ADP 121; HRK 380 thous.), part of the item "Other current liabilities" (ADP 123; HRK 8,272 thous.) and part ot the item "Accrued expenses and deferred income" (ADP 124; HRK 73,804 thous.).</t>
  </si>
  <si>
    <t xml:space="preserve">GFI-POD item "Liabilities arising from share in the result" (ADP 121; HRK 380 thous.) "Other current liabilities" (ADP 123; HRK 12,576 thous.) is in Audited report presented under current part of items "Trade and other payables" (Note 31; "Dividend liability" HRK 380 thous., part of "Other liabilities" HRK 8,271 thous.), and "Lease liabilities" (Note 30 in comparable amount of HRK 4,305 thous.).
Comment: The total current amount of item "Trade and other payables" in Audited report (Note 31) is HRK 241,504 thous. and is presented in items "Amounts payable for prepayment" (ADP 116; HRK 34,146 thous.), "Liabilities towards companies linked by virtue of participating interest, Liabilities towards suppliers" (ADP 112 and 117; HRK 79,629 thous.), "Liabilities to employees" (ADP 119; HRK 31,940 thous.), "Taxes, contributions and similar liabilities" (ADP 120; HRK 13,334 thous.), "Liabilities arising from share in the result" (ADP 121; HRK 380 thous.), part of the item "Other current liabilities" (ADP 123; HRK 8,272 thous.) and part ot the item "Accrued expenses and deferred income" (ADP 124; HRK 73,804 thous.).                                                                                                                                                                                                                  </t>
  </si>
  <si>
    <t>Part of 30+part of 31</t>
  </si>
  <si>
    <t>Part of 29+part of 30+part of 31+part of 32</t>
  </si>
  <si>
    <t xml:space="preserve">GFI-POD item "Accrued expenses and deferred income" (ADP 124; HRK 74,624 thous.) is in Audited report presented under items "Trade and other payables" (Note 31; "Interest payable" HRK 2,326 thous., "Liabilities for calculated vacation and redistribution hours" HRK 19,179 ths., "Accrued VAT liabilities in unrealized income" HRK 562 thous., "Liabilities for calculated costs" HRK 37,709 thous., "bligations for calculated tax for remuneration of workers" HRK 10,630 and part of "Other current liabilities" HRK 3,398 thous.) and current part of items "Provisions" (Note 32; current item "Termination benefits and jubilee awards" HRK 820 thous.).
Comment: The total current amount of item "Trade and other payables" in Audited report (Note 31) is HRK 241,504 thous. and is presented in items "Amounts payable for prepayment" (ADP 116; HRK 34,146 thous.), "Liabilities towards companies linked by virtue of participating interest, Liabilities towards suppliers" (ADP 112 and 117; HRK 79,629 thous.), "Liabilities to employees" (ADP 119; HRK 31,940 thous.), "Taxes, contributions and similar liabilities" (ADP 120; HRK 13,334 thous.), "Liabilities arising from share in the result" (ADP 121; HRK 380 thous.), part of the item "Other current liabilities" (ADP 123; HRK 8,272 thous.) and part ot the item "Accrued expenses and deferred income" (ADP 124; HRK 73,804 thous.).                                                                                                                                                </t>
  </si>
  <si>
    <t>GFI-POD items "Revenues from use of own products, goods and services" (ADP 004; HRK 419 thous.), "Other operating revenues (outside the Group)" (ADP 006; HRK 43,667 thous.) are in Audited report presented under items "Other income" (Note 6; "Income from donations and other" HRK 3,819 thous., "Income from provision release" HRK 7,502 thous., "Reimbursed costs" HRK 3,251 thous., "Income from insurance and legal claims" HRK 3,692 thous.,"Income from own consumption" HRK 419 thous., "Collection of written-off receivables" HRK 2,177 thous., "Other income" HRK 7,429 thous.), and "Other gains/(losses) - net" (Note 10; "Net gains on sale of property, plant and equipment" HRK 15,796 thous.).
Comment: The total amount of item "Other income" in Audited report (Note 6) is HRK 28,289 thous. and is presented in items "Revenues from use of own products, goods and services, other operating revenues with undertakings in a Group and other operating revenues (outside the Group)" (ADP 004 and 006; HRK 28,289 thous.).                                                                                                                                                                 The total amount of item "Other gains/(losses) - net" in Audited report (Note 10) is 15,796 thous. and is presented in item "Revenues from use of own products, goods and services, other operating revenues with undertakings in a Group and other operating revenues (outside the Group)" (ADP 006, HRK 15,796 thous.).</t>
  </si>
  <si>
    <t>Due to a different presentation, but for the purpose of comparability of GFI-POD and Audited report it is necessary to jointly view GFI-POD items "Staff costs" (ADP 013; HRK 690,477 thous.), "Other expenditures" (ADP 018; HRK 224,352 thous.), "Value adjustment" (ADP 019; HRK 269 thous.), "Provisions" (ADP 022; HRK 19,949 thous.) and "Other operating expenses" (ADP 029; HRK 10,186 thous.) in relation to items "Staff costs" (Note 8; HRK 826,716 thous.) and "Other operating expenses" (Note 9; HRK 118,517 thous.) of Audited report.</t>
  </si>
  <si>
    <t>GFI-POD item "Material costs" (ADP 009; HRK 778,110 thous.) is in Audited report presented under item "Cost of materials and services" (Note 7 in comparable amount of HRK 478,110 thous.).</t>
  </si>
  <si>
    <t>GFI-POD item "Staff costs" (ADP 013; HRK 690,478 thous.) is in Audited report presented under item "Staff costs" (Note 8; "Net salaries"  HRK 444,413 thous., "Pension contributions and contributions and taxes"  HRK 161,730 thous., "Health insurance contributions" HRK 84,335 thous.).
Comment: The total amount of item "Staff costs" in Audited report (Note 8) is HRK 826,762 thous. and is presented in "Staff costs" (ADP 013; HRK 690,478 thous.), "Other expenditures" (ADP 018; HRK 133,340 thous.) and "Provisions" (ADP 022; HRK 2,944 thous.).</t>
  </si>
  <si>
    <t>GFI-POD item "Other expenditures" (ADP 018; HRK 224,620 thous.) is in Audited report presented under items "Staff costs" (Note 8; "Termination benefits" HRK 969 thous., "Other staff costs" HRK 132,371 thous.) and "Other operating expenses" (Note 9; "Municipal charges, concessions and other" HRK 42,436 thous., "Professional services" HRK 30,062 thous., "Entertainment" HRK 6,781 thous., "Insurance premiums" HRK 8,170 thous., "Bank charges" HRK 1,666 thous., "Membership fee to associations and other administrative expenses" HRK 2,164 thous.).
Comment: The total amount of item "Staff costs" in Audited report (Note 8) is HRK 826,762 thous. and is presented in "Staff costs" (ADP 013; HRK 690,478 thous.), "Other expenditures" (ADP 018; HRK 133,340 thous.) and "Provisions" (ADP 022; HRK 2,944 thous.). The total amount of item "Other operating expenses" in Audited report (Note 9) is HRK 118,700 thous. and is presented in items "Other expenditures" (ADP 018; HRK 91,279 thous.), "Value adjustment" (ADP 019; HRK 269 thous.), "Provisions" (ADP 022; HRK 17,004 thous.) and "Other operating expenses" (ADP 029; HRK 10,148 thous.).</t>
  </si>
  <si>
    <t>GFI-POD item "Value adjustment" (ADP 019; HRK 269 thous.) is in Audited report presented under item "Other operating expenses" (Note 9; "Value adjustment of assets" in comparable amount of HRK 269 thous.).
Comment: The total amount of item "Other operating expenses" in Audited report (Note 9) is HRK 118,700 thous. and is presented in items "Other expenditures" (ADP 018; HRK 91,279 thous.), "Value adjustment" (ADP 019; HRK 269 thous.), "Provisions" (ADP 022; HRK 17,004 thous.) and "Other operating expenses" (ADP 029; HRK 10,148 thous.).</t>
  </si>
  <si>
    <t>GFI-POD item "Provisions" (ADP 022; HRK 19,949 thous.) is in Audited report presented under items "Staff costs" (Note 8; "Provisions for termination benefits and jubilee awards" HRK 2,944 thous.), "Other operating expenses" (Note 9; "Provisions for legal proceedings" HRK 1,235 thous., "Provisions for tourist land lease and other" HRK 15,769 thous.).
Comment: The total amount of item "Staff costs" in Audited report (Note 8) is HRK 826,762 thous. and is presented in "Staff costs" (ADP 013; HRK 690,478 thous.), "Other expenditures" (ADP 018; HRK 133,340 thous.) and "Provisions" (ADP 022; HRK 2,944 thous.). The total amount of item "Other operating expenses" in Audited report (Note 9) is HRK 118,700 thous. and is presented in items "Other expenditures" (ADP 018; HRK 91,279 thous.), "Value adjustment" (ADP 019; HRK 269 thous.), "Provisions" (ADP 022; HRK 17,004 thous.) and "Other operating expenses" (ADP 029; HRK 10,148 thous.).</t>
  </si>
  <si>
    <t>GFI-POD item "Other operating expenses" (ADP 029; HRK 10,148 thous.) is in Audited report presented under items "Other operating expenses" (Note 9; "Write-off of property, plant and equipment" HRK 3,769 thous., "Other operating expenses" HRK 6,379 thous.).
Comment: The total amount of item "Other operating expenses" in Audited report (Note 9) is HRK 118,700 thous. and is presented in items "Other expenditures" (ADP 018; HRK 91,279 thous.), "Value adjustment" (ADP 019; HRK 269 thous.), "Provisions" (ADP 022; HRK 17,004 thous.) and "Other operating expenses" (ADP 029; HRK 10,148 thous.).</t>
  </si>
  <si>
    <t>GFI-POD item "Financial income" (ADP 030; HRK 49,937 thous.) is in Audited report presented under items "Financial income/(loss) - net" in part of financial income (Note 11; "Interest income" HRK 82 thous., "Net foreign exchange gains/(losses) - other" HRK 5,483 thous., "Realised and change of net gains/(losses) from changes in value of forwards and interest rate swaps" HRK 42,382 thous., "Income from cassa sconto" HRK 1,815 thous. and other financial income HRK 175 thous.).
Comment: The total amount of item "Finance income/(expense) - net" in Audited report (Note 11) is HRK 24,428 thous. and is presented in items "Financial income" (ADP 030; HRK 49,937 thous.) and "Financial costs" (ADP 041; HRK 74,365 thous.).</t>
  </si>
  <si>
    <t>GFI-POD item "Financial costs" (ADP 041; HRK 74,365 thous.) is in Audited report presented under item "Finance income/(expense) - net" in part of financial expenses (Note 11; "Interest expense" HRK 65,250 thous., Other financial costs HRK 1,880 thous. and "Net negative exchange rate differences from financial activities" HRK 7,235 thous.).
Comment: The total amount of item "Finance income/(expense) - net" in Audited report (Note 11) is HRK 24,428 thous. and is presented in items "Financial income" (ADP 030; HRK 49,937 thous.) and "Financial costs" (ADP 041; HRK 74,365 thous.).</t>
  </si>
  <si>
    <t>The GFI-POD item "Share in loss from companies related to participating interests" (ADP 051; HRK 3,669 thous.) is stated in the Audited Report in the comparable amount of HRK 3,669 thous.).</t>
  </si>
  <si>
    <t>GFI-POD item "Net cash flow from operating activities" (ADP 020; HRK 694,283 thous.) is in Audited report presented in items "Net cash inflow from operating activities" in comparable amount of HRK 780,783 thous. and item "Interest paid" (Net cash inflow from financing activities) in the amount of HRK -86,500 thous.</t>
  </si>
  <si>
    <t>GFI-POD item "Net cash flow from financing activities" (ADP 046; HRK -706,312 thous.) is in Audited report presented in item "Net cash inflow from financing activities" in comparable amount of HRK -792,812 thous. increased for the item "Interest paid" in the amount of HRK 86,500 thous.</t>
  </si>
  <si>
    <t>oo</t>
  </si>
  <si>
    <t>Tamsweg/Beč</t>
  </si>
  <si>
    <t xml:space="preserve">                   NOTES TO THE ANNUAL FINANCIAL STATEMENTS - GFI
Name of issuer:  Valamar Riviera d.d.
Personal identification number (OIB):   36201212847
Reporting period:  1/1/2022 - 31/12/2022.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</si>
  <si>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GFI-POD item "Net cash outflow from investment activities" (ADP 034; HRK -430,401 thous.) is in Audited report presented in item "Net cash outflow from investment activities" in comparable amount of HRK -430,401 thous.</t>
  </si>
  <si>
    <r>
      <t>GFI-POD item "Capital and reserve</t>
    </r>
    <r>
      <rPr>
        <sz val="9"/>
        <color theme="3" tint="-0.249977111117893"/>
        <rFont val="Arial"/>
        <family val="2"/>
        <charset val="238"/>
      </rPr>
      <t>s" (ADP 067; HRK 3,323,668 thous.) is</t>
    </r>
    <r>
      <rPr>
        <sz val="9"/>
        <color rgb="FF333399"/>
        <rFont val="Arial"/>
        <family val="2"/>
        <charset val="238"/>
      </rPr>
      <t xml:space="preserve"> in Audited report presented under item "Share capital" (Notes 27 and 28 in comparable amount of HRK 3,323,668 thous.).</t>
    </r>
  </si>
  <si>
    <t>GFI-POD item "Capital and reserves" (ADP 067; HRK 3,323,668 thous.) is in Audited report presented in items "Share capital" (Note 27 in comparable amount of HRK 1,672,021 thous.), "Treasury shares" (Note 27 comparable amount of HRK -124,418 thous.), "Capital reserves" (Note 28 in comparable amount of HRK 5,223 thous.), "Fair value reserves" (Note 28 in comparable amount of HRK 59 thous.), "Legal reserves" (Note 28 in comparable amount of  HRK 83,601 thous.), "Other reserves" (Note 28 in comparable amount of HRK 202,283 thous.) and "Retained earnings" (Note 28 in comparable amount of  HRK 471,895 thous.) and "Non-controlling interest" (Note 33 in the comparable amount of HRK 1,013,003 thous.).                                                                                                                                                                                                                                                                    Comment: To be fully compliant, the following items should be viewed as follows: the "Other reserves" item of Audited report (Note 28; HRK 202,283 thous.) matches the GFI POD item "Reserves for own shares" (ADP 072; HRK 136,815 thous.) and part of GFI POD item "Retained earnings" (ADP 083; HRK 26,934 thous.) and GFI POD items "Other reserves" (ADP 075 HRK 38,534 thous.). The "Retained earnings" item of Audited report (Note 28; HRK 471,895 thous.) matches the sum of GFI POD items "Profit for the financial year" (ADP 086; HRK 147,684 thous.) and part of "Retained earnings" (ADP 083; HRK 324,211 thous.).</t>
  </si>
  <si>
    <t>B) NET CASH FLOW FROM INVESTMENT ACTIVITIES</t>
  </si>
  <si>
    <t>CAPITAL AND RESERVES (ADP 31 to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</si>
</sst>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5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9"/>
      <color theme="1"/>
      <name val="Arial"/>
      <family val="2"/>
      <charset val="238"/>
    </font>
    <font>
      <b/>
      <sz val="9"/>
      <color theme="1"/>
      <name val="Arial"/>
      <family val="2"/>
      <charset val="238"/>
    </font>
    <font>
      <sz val="9"/>
      <color rgb="FFFF0000"/>
      <name val="Arial"/>
      <family val="2"/>
      <charset val="238"/>
    </font>
    <font>
      <sz val="9"/>
      <color rgb="FF0070C0"/>
      <name val="Arial"/>
      <family val="2"/>
      <charset val="238"/>
    </font>
    <font>
      <b/>
      <sz val="9"/>
      <color rgb="FF00B0F0"/>
      <name val="Arial"/>
      <family val="2"/>
      <charset val="238"/>
    </font>
    <font>
      <i/>
      <sz val="9"/>
      <color theme="1"/>
      <name val="Arial"/>
      <family val="2"/>
      <charset val="238"/>
    </font>
    <font>
      <b/>
      <i/>
      <sz val="9"/>
      <color theme="1"/>
      <name val="Arial"/>
      <family val="2"/>
      <charset val="238"/>
    </font>
    <font>
      <b/>
      <sz val="9"/>
      <color rgb="FFFF0000"/>
      <name val="Arial"/>
      <family val="2"/>
      <charset val="238"/>
    </font>
    <font>
      <sz val="9"/>
      <color theme="3" tint="-0.249977111117893"/>
      <name val="Arial"/>
      <family val="2"/>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2"/>
        <bgColor indexed="64"/>
      </patternFill>
    </fill>
  </fills>
  <borders count="9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medium">
        <color indexed="64"/>
      </left>
      <right/>
      <top style="medium">
        <color indexed="64"/>
      </top>
      <bottom/>
      <diagonal/>
    </border>
    <border>
      <left style="thin">
        <color theme="0" tint="-0.34998626667073579"/>
      </left>
      <right style="thin">
        <color theme="0" tint="-0.34998626667073579"/>
      </right>
      <top style="medium">
        <color indexed="64"/>
      </top>
      <bottom/>
      <diagonal/>
    </border>
    <border>
      <left style="thin">
        <color theme="0" tint="-0.34998626667073579"/>
      </left>
      <right style="thin">
        <color theme="0" tint="-0.34998626667073579"/>
      </right>
      <top style="medium">
        <color indexed="64"/>
      </top>
      <bottom style="medium">
        <color theme="0" tint="-0.34998626667073579"/>
      </bottom>
      <diagonal/>
    </border>
    <border>
      <left style="medium">
        <color indexed="64"/>
      </left>
      <right/>
      <top/>
      <bottom/>
      <diagonal/>
    </border>
    <border>
      <left/>
      <right style="medium">
        <color indexed="64"/>
      </right>
      <top/>
      <bottom/>
      <diagonal/>
    </border>
    <border>
      <left style="medium">
        <color indexed="64"/>
      </left>
      <right style="thin">
        <color theme="0" tint="-0.34998626667073579"/>
      </right>
      <top style="thin">
        <color theme="0" tint="-0.34998626667073579"/>
      </top>
      <bottom style="medium">
        <color indexed="64"/>
      </bottom>
      <diagonal/>
    </border>
    <border>
      <left style="medium">
        <color indexed="64"/>
      </left>
      <right style="thin">
        <color indexed="64"/>
      </right>
      <top style="thin">
        <color indexed="22"/>
      </top>
      <bottom style="medium">
        <color indexed="64"/>
      </bottom>
      <diagonal/>
    </border>
    <border>
      <left style="thin">
        <color indexed="64"/>
      </left>
      <right style="thin">
        <color indexed="64"/>
      </right>
      <top style="thin">
        <color indexed="22"/>
      </top>
      <bottom style="medium">
        <color indexed="64"/>
      </bottom>
      <diagonal/>
    </border>
    <border>
      <left style="thin">
        <color theme="0" tint="-0.34998626667073579"/>
      </left>
      <right/>
      <top/>
      <bottom/>
      <diagonal/>
    </border>
    <border>
      <left style="medium">
        <color indexed="64"/>
      </left>
      <right style="thin">
        <color theme="0" tint="-0.34998626667073579"/>
      </right>
      <top style="medium">
        <color indexed="64"/>
      </top>
      <bottom/>
      <diagonal/>
    </border>
    <border>
      <left style="thin">
        <color theme="0" tint="-0.34998626667073579"/>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indexed="64"/>
      </bottom>
      <diagonal/>
    </border>
    <border>
      <left style="thin">
        <color theme="0" tint="-0.34998626667073579"/>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theme="0" tint="-0.34998626667073579"/>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medium">
        <color indexed="64"/>
      </top>
      <bottom style="medium">
        <color theme="0" tint="-0.34998626667073579"/>
      </bottom>
      <diagonal/>
    </border>
    <border>
      <left style="medium">
        <color indexed="64"/>
      </left>
      <right/>
      <top style="medium">
        <color theme="0" tint="-0.34998626667073579"/>
      </top>
      <bottom style="thin">
        <color theme="0" tint="-0.34998626667073579"/>
      </bottom>
      <diagonal/>
    </border>
    <border>
      <left style="thin">
        <color theme="0" tint="-0.34998626667073579"/>
      </left>
      <right/>
      <top style="thin">
        <color theme="0" tint="-0.34998626667073579"/>
      </top>
      <bottom style="medium">
        <color indexed="64"/>
      </bottom>
      <diagonal/>
    </border>
    <border>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thin">
        <color indexed="64"/>
      </left>
      <right/>
      <top/>
      <bottom style="medium">
        <color indexed="64"/>
      </bottom>
      <diagonal/>
    </border>
  </borders>
  <cellStyleXfs count="4">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cellStyleXfs>
  <cellXfs count="478">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6" fillId="0" borderId="44" xfId="0" applyNumberFormat="1" applyFont="1" applyFill="1" applyBorder="1" applyAlignment="1" applyProtection="1">
      <alignment horizontal="center" vertical="center"/>
    </xf>
    <xf numFmtId="165" fontId="16" fillId="9" borderId="44" xfId="0" applyNumberFormat="1" applyFont="1" applyFill="1" applyBorder="1" applyAlignment="1" applyProtection="1">
      <alignment horizontal="center" vertical="center"/>
    </xf>
    <xf numFmtId="165" fontId="16" fillId="9" borderId="45" xfId="0" applyNumberFormat="1" applyFont="1" applyFill="1" applyBorder="1" applyAlignment="1" applyProtection="1">
      <alignment horizontal="center" vertical="center"/>
    </xf>
    <xf numFmtId="0" fontId="11" fillId="0" borderId="0" xfId="3" applyProtection="1"/>
    <xf numFmtId="0" fontId="4" fillId="3" borderId="18" xfId="3" applyFont="1" applyFill="1" applyBorder="1" applyAlignment="1" applyProtection="1">
      <alignment horizontal="center" vertical="center" wrapText="1"/>
    </xf>
    <xf numFmtId="4" fontId="16" fillId="3" borderId="18" xfId="3" applyNumberFormat="1" applyFont="1" applyFill="1" applyBorder="1" applyAlignment="1" applyProtection="1">
      <alignment horizontal="center" vertical="center" wrapText="1"/>
    </xf>
    <xf numFmtId="0" fontId="16" fillId="3" borderId="17" xfId="3" applyFont="1" applyFill="1" applyBorder="1" applyAlignment="1" applyProtection="1">
      <alignment horizontal="center" vertical="center"/>
    </xf>
    <xf numFmtId="164" fontId="4" fillId="0" borderId="33" xfId="0" applyNumberFormat="1"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164" fontId="4" fillId="9" borderId="15" xfId="0" applyNumberFormat="1" applyFont="1" applyFill="1" applyBorder="1" applyAlignment="1" applyProtection="1">
      <alignment horizontal="center" vertical="center"/>
    </xf>
    <xf numFmtId="164" fontId="4" fillId="9" borderId="16" xfId="0" applyNumberFormat="1"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3" fontId="16" fillId="3" borderId="17" xfId="3"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xf>
    <xf numFmtId="164" fontId="4" fillId="10" borderId="15" xfId="0" applyNumberFormat="1" applyFont="1" applyFill="1" applyBorder="1" applyAlignment="1" applyProtection="1">
      <alignment horizontal="center" vertical="center"/>
    </xf>
    <xf numFmtId="0" fontId="11" fillId="10" borderId="0" xfId="3" applyFill="1" applyProtection="1"/>
    <xf numFmtId="164" fontId="4" fillId="9" borderId="14" xfId="0" applyNumberFormat="1" applyFont="1" applyFill="1" applyBorder="1" applyAlignment="1" applyProtection="1">
      <alignment horizontal="center" vertical="center"/>
    </xf>
    <xf numFmtId="0" fontId="0" fillId="0" borderId="0" xfId="0" applyProtection="1"/>
    <xf numFmtId="0" fontId="4" fillId="3" borderId="18" xfId="0" applyFont="1" applyFill="1" applyBorder="1" applyAlignment="1" applyProtection="1">
      <alignment horizontal="center" vertical="center" wrapText="1"/>
    </xf>
    <xf numFmtId="0" fontId="16" fillId="3" borderId="17" xfId="0" applyFont="1" applyFill="1" applyBorder="1" applyAlignment="1" applyProtection="1">
      <alignment horizontal="center" vertical="center"/>
    </xf>
    <xf numFmtId="3" fontId="16" fillId="3" borderId="17" xfId="0" applyNumberFormat="1" applyFont="1" applyFill="1" applyBorder="1" applyAlignment="1" applyProtection="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Fill="1" applyBorder="1" applyAlignment="1" applyProtection="1">
      <alignment vertical="center"/>
      <protection locked="0"/>
    </xf>
    <xf numFmtId="3" fontId="3" fillId="0" borderId="51" xfId="0" applyNumberFormat="1" applyFont="1" applyFill="1" applyBorder="1" applyAlignment="1" applyProtection="1">
      <alignment vertical="center"/>
      <protection locked="0" hidden="1"/>
    </xf>
    <xf numFmtId="3" fontId="16" fillId="3" borderId="18" xfId="3"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protection locked="0"/>
    </xf>
    <xf numFmtId="3" fontId="15" fillId="9" borderId="15" xfId="0" applyNumberFormat="1" applyFont="1" applyFill="1" applyBorder="1" applyAlignment="1" applyProtection="1">
      <alignment horizontal="right" vertical="center"/>
    </xf>
    <xf numFmtId="3" fontId="5" fillId="0" borderId="15" xfId="0" applyNumberFormat="1" applyFont="1" applyFill="1" applyBorder="1" applyAlignment="1" applyProtection="1">
      <alignment horizontal="right" vertical="center"/>
      <protection locked="0"/>
    </xf>
    <xf numFmtId="3" fontId="15" fillId="9" borderId="16" xfId="0" applyNumberFormat="1" applyFont="1" applyFill="1" applyBorder="1" applyAlignment="1" applyProtection="1">
      <alignment horizontal="right" vertical="center"/>
    </xf>
    <xf numFmtId="3" fontId="5" fillId="0" borderId="33"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vertical="center"/>
      <protection locked="0"/>
    </xf>
    <xf numFmtId="3" fontId="15" fillId="9" borderId="15" xfId="0" applyNumberFormat="1" applyFont="1" applyFill="1" applyBorder="1" applyAlignment="1" applyProtection="1">
      <alignment vertical="center"/>
    </xf>
    <xf numFmtId="3" fontId="15" fillId="9" borderId="16" xfId="0" applyNumberFormat="1" applyFont="1" applyFill="1" applyBorder="1" applyAlignment="1" applyProtection="1">
      <alignment vertical="center"/>
    </xf>
    <xf numFmtId="3" fontId="11" fillId="0" borderId="0" xfId="3" applyNumberFormat="1" applyProtection="1"/>
    <xf numFmtId="3" fontId="16" fillId="3" borderId="19" xfId="0" applyNumberFormat="1" applyFont="1" applyFill="1" applyBorder="1" applyAlignment="1" applyProtection="1">
      <alignment horizontal="center" vertical="center" wrapText="1"/>
    </xf>
    <xf numFmtId="3" fontId="16" fillId="3" borderId="18"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shrinkToFit="1"/>
      <protection locked="0"/>
    </xf>
    <xf numFmtId="3" fontId="15" fillId="9" borderId="15" xfId="0" applyNumberFormat="1" applyFont="1" applyFill="1" applyBorder="1" applyAlignment="1" applyProtection="1">
      <alignment horizontal="right" vertical="center" shrinkToFit="1"/>
    </xf>
    <xf numFmtId="3" fontId="5"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pplyProtection="1">
      <alignment horizontal="right" vertical="center" shrinkToFit="1"/>
    </xf>
    <xf numFmtId="3" fontId="15" fillId="9" borderId="16" xfId="0" applyNumberFormat="1" applyFont="1" applyFill="1" applyBorder="1" applyAlignment="1" applyProtection="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Fill="1" applyBorder="1" applyAlignment="1" applyProtection="1">
      <alignment vertical="center"/>
      <protection locked="0"/>
    </xf>
    <xf numFmtId="3" fontId="15" fillId="0" borderId="16"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41"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44" xfId="0" applyNumberFormat="1" applyFont="1" applyFill="1" applyBorder="1" applyAlignment="1" applyProtection="1">
      <alignment vertical="center" shrinkToFit="1"/>
      <protection locked="0"/>
    </xf>
    <xf numFmtId="3" fontId="20" fillId="0" borderId="44" xfId="0" applyNumberFormat="1" applyFont="1" applyFill="1" applyBorder="1" applyAlignment="1" applyProtection="1">
      <alignment vertical="center" shrinkToFit="1"/>
    </xf>
    <xf numFmtId="3" fontId="20" fillId="9" borderId="44" xfId="0" applyNumberFormat="1" applyFont="1" applyFill="1" applyBorder="1" applyAlignment="1" applyProtection="1">
      <alignment vertical="center" shrinkToFit="1"/>
    </xf>
    <xf numFmtId="3" fontId="20" fillId="9" borderId="45" xfId="0" applyNumberFormat="1" applyFont="1" applyFill="1" applyBorder="1" applyAlignment="1" applyProtection="1">
      <alignment vertical="center" shrinkToFit="1"/>
    </xf>
    <xf numFmtId="3" fontId="3" fillId="8" borderId="44" xfId="0" applyNumberFormat="1" applyFont="1" applyFill="1" applyBorder="1" applyAlignment="1" applyProtection="1">
      <alignment vertical="center" shrinkToFit="1"/>
    </xf>
    <xf numFmtId="0" fontId="25" fillId="10" borderId="0" xfId="0" applyFont="1" applyFill="1" applyBorder="1"/>
    <xf numFmtId="0" fontId="25" fillId="10" borderId="47" xfId="0" applyFont="1" applyFill="1" applyBorder="1" applyAlignment="1">
      <alignment wrapText="1"/>
    </xf>
    <xf numFmtId="0" fontId="25" fillId="10" borderId="0" xfId="0" applyFont="1" applyFill="1" applyBorder="1" applyAlignment="1">
      <alignment wrapText="1"/>
    </xf>
    <xf numFmtId="0" fontId="24" fillId="10" borderId="47" xfId="0" applyFont="1" applyFill="1" applyBorder="1" applyAlignment="1">
      <alignment horizontal="center" vertical="center"/>
    </xf>
    <xf numFmtId="0" fontId="24" fillId="10" borderId="0" xfId="0" applyFont="1" applyFill="1" applyBorder="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0" fontId="26" fillId="10" borderId="0" xfId="0" applyFont="1" applyFill="1" applyBorder="1" applyAlignment="1">
      <alignment vertical="center"/>
    </xf>
    <xf numFmtId="0" fontId="25" fillId="10" borderId="0" xfId="0" applyFont="1" applyFill="1" applyBorder="1" applyAlignment="1">
      <alignment vertical="center"/>
    </xf>
    <xf numFmtId="0" fontId="25" fillId="10" borderId="48" xfId="0" applyFont="1" applyFill="1" applyBorder="1" applyAlignment="1">
      <alignment vertical="center"/>
    </xf>
    <xf numFmtId="0" fontId="5" fillId="10" borderId="0" xfId="0" applyFont="1" applyFill="1" applyBorder="1" applyAlignment="1">
      <alignment horizontal="center" vertical="center"/>
    </xf>
    <xf numFmtId="0" fontId="26" fillId="10" borderId="48" xfId="0" applyFont="1" applyFill="1" applyBorder="1" applyAlignment="1">
      <alignment vertical="center"/>
    </xf>
    <xf numFmtId="0" fontId="25" fillId="10" borderId="0" xfId="0" applyFont="1" applyFill="1" applyBorder="1" applyAlignment="1">
      <alignment vertical="top" wrapText="1"/>
    </xf>
    <xf numFmtId="0" fontId="25" fillId="10" borderId="0" xfId="0" applyFont="1" applyFill="1" applyBorder="1" applyAlignment="1">
      <alignment vertical="top"/>
    </xf>
    <xf numFmtId="0" fontId="5" fillId="10" borderId="0" xfId="0" applyFont="1" applyFill="1" applyBorder="1" applyAlignment="1">
      <alignment horizontal="right" vertical="center" wrapText="1"/>
    </xf>
    <xf numFmtId="0" fontId="27"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28" fillId="10" borderId="0" xfId="0" applyFont="1" applyFill="1" applyBorder="1" applyAlignment="1"/>
    <xf numFmtId="0" fontId="29" fillId="10" borderId="0" xfId="0" applyFont="1" applyFill="1" applyBorder="1" applyAlignment="1">
      <alignment vertical="center"/>
    </xf>
    <xf numFmtId="0" fontId="30" fillId="10" borderId="48" xfId="0" applyFont="1" applyFill="1" applyBorder="1" applyAlignment="1">
      <alignment vertical="center"/>
    </xf>
    <xf numFmtId="0" fontId="32" fillId="10" borderId="0" xfId="0" applyFont="1" applyFill="1" applyBorder="1" applyAlignment="1">
      <alignment vertical="center"/>
    </xf>
    <xf numFmtId="0" fontId="33" fillId="10" borderId="0" xfId="0" applyFont="1" applyFill="1" applyBorder="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pplyProtection="1">
      <alignment horizontal="center" vertical="center" wrapText="1"/>
    </xf>
    <xf numFmtId="3" fontId="3" fillId="0" borderId="52" xfId="0" applyNumberFormat="1" applyFont="1" applyFill="1" applyBorder="1" applyAlignment="1" applyProtection="1">
      <alignment vertical="center"/>
      <protection locked="0"/>
    </xf>
    <xf numFmtId="0" fontId="5" fillId="10" borderId="0" xfId="0" applyFont="1" applyFill="1"/>
    <xf numFmtId="0" fontId="0" fillId="10" borderId="0" xfId="0" applyFill="1"/>
    <xf numFmtId="0" fontId="43" fillId="10" borderId="0" xfId="0" applyFont="1" applyFill="1"/>
    <xf numFmtId="0" fontId="21" fillId="10" borderId="0" xfId="0" applyFont="1" applyFill="1"/>
    <xf numFmtId="49" fontId="44" fillId="10" borderId="0" xfId="0" applyNumberFormat="1" applyFont="1" applyFill="1" applyAlignment="1">
      <alignment horizontal="center"/>
    </xf>
    <xf numFmtId="0" fontId="45" fillId="10" borderId="0" xfId="0" applyFont="1" applyFill="1"/>
    <xf numFmtId="0" fontId="46" fillId="10" borderId="0" xfId="0" applyFont="1" applyFill="1"/>
    <xf numFmtId="0" fontId="5" fillId="0" borderId="0" xfId="0" applyFont="1"/>
    <xf numFmtId="0" fontId="44" fillId="10" borderId="0" xfId="0" applyFont="1" applyFill="1"/>
    <xf numFmtId="0" fontId="44" fillId="10" borderId="0" xfId="0" applyFont="1" applyFill="1" applyAlignment="1">
      <alignment horizontal="center"/>
    </xf>
    <xf numFmtId="49" fontId="35" fillId="9" borderId="53" xfId="0" applyNumberFormat="1" applyFont="1" applyFill="1" applyBorder="1" applyAlignment="1">
      <alignment horizontal="center" vertical="center"/>
    </xf>
    <xf numFmtId="49" fontId="35" fillId="9" borderId="53" xfId="0" applyNumberFormat="1" applyFont="1" applyFill="1" applyBorder="1" applyAlignment="1">
      <alignment horizontal="center" vertical="center" wrapText="1"/>
    </xf>
    <xf numFmtId="3" fontId="35" fillId="9" borderId="53" xfId="0" applyNumberFormat="1" applyFont="1" applyFill="1" applyBorder="1" applyAlignment="1">
      <alignment horizontal="right" vertical="center"/>
    </xf>
    <xf numFmtId="49" fontId="43" fillId="10" borderId="53" xfId="0" applyNumberFormat="1" applyFont="1" applyFill="1" applyBorder="1" applyAlignment="1">
      <alignment horizontal="center" vertical="center"/>
    </xf>
    <xf numFmtId="3" fontId="43" fillId="10" borderId="53" xfId="0" applyNumberFormat="1" applyFont="1" applyFill="1" applyBorder="1" applyAlignment="1">
      <alignment horizontal="right" vertical="center"/>
    </xf>
    <xf numFmtId="49" fontId="43" fillId="10" borderId="53" xfId="0" applyNumberFormat="1" applyFont="1" applyFill="1" applyBorder="1" applyAlignment="1">
      <alignment horizontal="center" vertical="center" wrapText="1"/>
    </xf>
    <xf numFmtId="3" fontId="43" fillId="0" borderId="53" xfId="0" applyNumberFormat="1" applyFont="1" applyFill="1" applyBorder="1" applyAlignment="1">
      <alignment horizontal="right" vertical="center"/>
    </xf>
    <xf numFmtId="3" fontId="5" fillId="0" borderId="53" xfId="0" applyNumberFormat="1" applyFont="1" applyFill="1" applyBorder="1" applyAlignment="1">
      <alignment horizontal="right" vertical="center"/>
    </xf>
    <xf numFmtId="49" fontId="44" fillId="10" borderId="54" xfId="0" applyNumberFormat="1" applyFont="1" applyFill="1" applyBorder="1" applyAlignment="1">
      <alignment horizontal="center" vertical="center"/>
    </xf>
    <xf numFmtId="3" fontId="43" fillId="10" borderId="54" xfId="0" applyNumberFormat="1" applyFont="1" applyFill="1" applyBorder="1" applyAlignment="1">
      <alignment horizontal="right" vertical="center"/>
    </xf>
    <xf numFmtId="0" fontId="43" fillId="10" borderId="54" xfId="0" applyFont="1" applyFill="1" applyBorder="1" applyAlignment="1">
      <alignment horizontal="right" vertical="center"/>
    </xf>
    <xf numFmtId="0" fontId="43" fillId="10" borderId="56" xfId="0" applyFont="1" applyFill="1" applyBorder="1" applyAlignment="1">
      <alignment horizontal="left" vertical="center"/>
    </xf>
    <xf numFmtId="49" fontId="44" fillId="10" borderId="56" xfId="0" applyNumberFormat="1" applyFont="1" applyFill="1" applyBorder="1" applyAlignment="1">
      <alignment horizontal="center" vertical="center"/>
    </xf>
    <xf numFmtId="3" fontId="43" fillId="10" borderId="56" xfId="0" applyNumberFormat="1" applyFont="1" applyFill="1" applyBorder="1" applyAlignment="1">
      <alignment horizontal="right" vertical="center"/>
    </xf>
    <xf numFmtId="0" fontId="43" fillId="10" borderId="56" xfId="0" applyFont="1" applyFill="1" applyBorder="1" applyAlignment="1">
      <alignment horizontal="right" vertical="center"/>
    </xf>
    <xf numFmtId="3" fontId="44" fillId="16" borderId="57" xfId="0" applyNumberFormat="1" applyFont="1" applyFill="1" applyBorder="1" applyAlignment="1">
      <alignment horizontal="right" vertical="center"/>
    </xf>
    <xf numFmtId="49" fontId="44" fillId="10" borderId="0" xfId="0" applyNumberFormat="1" applyFont="1" applyFill="1" applyAlignment="1">
      <alignment horizontal="center" vertical="center"/>
    </xf>
    <xf numFmtId="49" fontId="44" fillId="10" borderId="0" xfId="0" applyNumberFormat="1" applyFont="1" applyFill="1" applyAlignment="1">
      <alignment horizontal="center" vertical="center" wrapText="1"/>
    </xf>
    <xf numFmtId="49" fontId="35" fillId="9" borderId="58" xfId="0" applyNumberFormat="1" applyFont="1" applyFill="1" applyBorder="1" applyAlignment="1">
      <alignment horizontal="center" vertical="center"/>
    </xf>
    <xf numFmtId="49" fontId="35" fillId="9" borderId="58" xfId="0" applyNumberFormat="1" applyFont="1" applyFill="1" applyBorder="1" applyAlignment="1">
      <alignment horizontal="center" vertical="center" wrapText="1"/>
    </xf>
    <xf numFmtId="3" fontId="35" fillId="9" borderId="58" xfId="0" applyNumberFormat="1" applyFont="1" applyFill="1" applyBorder="1" applyAlignment="1">
      <alignment horizontal="right" vertical="center"/>
    </xf>
    <xf numFmtId="49" fontId="44" fillId="10" borderId="54" xfId="0" applyNumberFormat="1" applyFont="1" applyFill="1" applyBorder="1" applyAlignment="1">
      <alignment horizontal="center" vertical="center" wrapText="1"/>
    </xf>
    <xf numFmtId="49" fontId="35" fillId="0" borderId="53" xfId="0" applyNumberFormat="1" applyFont="1" applyFill="1" applyBorder="1" applyAlignment="1">
      <alignment horizontal="center" vertical="center"/>
    </xf>
    <xf numFmtId="49" fontId="35" fillId="0" borderId="53" xfId="0" applyNumberFormat="1" applyFont="1" applyFill="1" applyBorder="1" applyAlignment="1">
      <alignment horizontal="center" vertical="center" wrapText="1"/>
    </xf>
    <xf numFmtId="3" fontId="35" fillId="0" borderId="53" xfId="0" applyNumberFormat="1" applyFont="1" applyFill="1" applyBorder="1" applyAlignment="1">
      <alignment horizontal="right" vertical="center"/>
    </xf>
    <xf numFmtId="0" fontId="5" fillId="0" borderId="0" xfId="0" applyFont="1" applyFill="1"/>
    <xf numFmtId="0" fontId="35" fillId="9" borderId="60" xfId="0" applyFont="1" applyFill="1" applyBorder="1" applyAlignment="1">
      <alignment horizontal="left" vertical="center" wrapText="1"/>
    </xf>
    <xf numFmtId="3" fontId="35" fillId="10" borderId="54" xfId="0" applyNumberFormat="1" applyFont="1" applyFill="1" applyBorder="1" applyAlignment="1">
      <alignment horizontal="right" vertical="center"/>
    </xf>
    <xf numFmtId="0" fontId="44" fillId="10" borderId="54" xfId="0" applyFont="1" applyFill="1" applyBorder="1" applyAlignment="1">
      <alignment horizontal="right" vertical="center"/>
    </xf>
    <xf numFmtId="3" fontId="36" fillId="10" borderId="54" xfId="0" applyNumberFormat="1" applyFont="1" applyFill="1" applyBorder="1" applyAlignment="1">
      <alignment horizontal="right" vertical="center"/>
    </xf>
    <xf numFmtId="49" fontId="35" fillId="9" borderId="57" xfId="0" applyNumberFormat="1" applyFont="1" applyFill="1" applyBorder="1" applyAlignment="1">
      <alignment horizontal="center" vertical="center"/>
    </xf>
    <xf numFmtId="3" fontId="35" fillId="9" borderId="57" xfId="0" applyNumberFormat="1" applyFont="1" applyFill="1" applyBorder="1" applyAlignment="1">
      <alignment horizontal="right" vertical="center"/>
    </xf>
    <xf numFmtId="0" fontId="43" fillId="10" borderId="60" xfId="0" applyFont="1" applyFill="1" applyBorder="1" applyAlignment="1">
      <alignment horizontal="left" vertical="center" wrapText="1"/>
    </xf>
    <xf numFmtId="0" fontId="44" fillId="15" borderId="62" xfId="0" applyFont="1" applyFill="1" applyBorder="1" applyAlignment="1">
      <alignment horizontal="left" vertical="center" wrapText="1"/>
    </xf>
    <xf numFmtId="49" fontId="44" fillId="15" borderId="63" xfId="0" applyNumberFormat="1" applyFont="1" applyFill="1" applyBorder="1" applyAlignment="1">
      <alignment horizontal="center" vertical="center" wrapText="1"/>
    </xf>
    <xf numFmtId="3" fontId="44" fillId="15" borderId="64" xfId="0" applyNumberFormat="1" applyFont="1" applyFill="1" applyBorder="1" applyAlignment="1">
      <alignment horizontal="center" vertical="center" wrapText="1"/>
    </xf>
    <xf numFmtId="49" fontId="35" fillId="9" borderId="60" xfId="0" applyNumberFormat="1" applyFont="1" applyFill="1" applyBorder="1" applyAlignment="1">
      <alignment horizontal="left" vertical="center" wrapText="1"/>
    </xf>
    <xf numFmtId="49" fontId="35" fillId="9" borderId="59" xfId="0" applyNumberFormat="1" applyFont="1" applyFill="1" applyBorder="1" applyAlignment="1">
      <alignment horizontal="center" vertical="center"/>
    </xf>
    <xf numFmtId="0" fontId="5" fillId="0" borderId="65" xfId="0" applyFont="1" applyBorder="1" applyAlignment="1">
      <alignment wrapText="1"/>
    </xf>
    <xf numFmtId="0" fontId="5" fillId="0" borderId="0" xfId="0" applyFont="1" applyBorder="1"/>
    <xf numFmtId="0" fontId="35" fillId="9" borderId="67" xfId="0" applyFont="1" applyFill="1" applyBorder="1" applyAlignment="1">
      <alignment horizontal="left" vertical="center" wrapText="1"/>
    </xf>
    <xf numFmtId="0" fontId="14" fillId="9" borderId="68" xfId="0" applyFont="1" applyFill="1" applyBorder="1" applyAlignment="1" applyProtection="1">
      <alignment vertical="center" wrapText="1"/>
    </xf>
    <xf numFmtId="49" fontId="14" fillId="9" borderId="69" xfId="0" applyNumberFormat="1" applyFont="1" applyFill="1" applyBorder="1" applyAlignment="1" applyProtection="1">
      <alignment horizontal="center" vertical="center" wrapText="1"/>
    </xf>
    <xf numFmtId="0" fontId="14" fillId="9" borderId="69" xfId="0" applyFont="1" applyFill="1" applyBorder="1" applyAlignment="1" applyProtection="1">
      <alignment horizontal="center" vertical="center" wrapText="1"/>
    </xf>
    <xf numFmtId="3" fontId="35" fillId="9" borderId="69" xfId="0" applyNumberFormat="1" applyFont="1" applyFill="1" applyBorder="1" applyAlignment="1" applyProtection="1">
      <alignment vertical="center" wrapText="1"/>
    </xf>
    <xf numFmtId="3" fontId="14" fillId="9" borderId="69" xfId="0" applyNumberFormat="1" applyFont="1" applyFill="1" applyBorder="1" applyAlignment="1" applyProtection="1">
      <alignment vertical="center" wrapText="1"/>
    </xf>
    <xf numFmtId="0" fontId="44" fillId="15" borderId="71" xfId="0" applyFont="1" applyFill="1" applyBorder="1" applyAlignment="1">
      <alignment vertical="center" wrapText="1"/>
    </xf>
    <xf numFmtId="0" fontId="43" fillId="10" borderId="60" xfId="0" applyFont="1" applyFill="1" applyBorder="1" applyAlignment="1">
      <alignment horizontal="left" vertical="center"/>
    </xf>
    <xf numFmtId="0" fontId="43" fillId="10" borderId="75" xfId="0" applyFont="1" applyFill="1" applyBorder="1" applyAlignment="1">
      <alignment horizontal="left" vertical="center"/>
    </xf>
    <xf numFmtId="49" fontId="44" fillId="16" borderId="67" xfId="0" applyNumberFormat="1" applyFont="1" applyFill="1" applyBorder="1" applyAlignment="1">
      <alignment horizontal="left" vertical="center"/>
    </xf>
    <xf numFmtId="49" fontId="44" fillId="16" borderId="76" xfId="0" applyNumberFormat="1" applyFont="1" applyFill="1" applyBorder="1" applyAlignment="1">
      <alignment horizontal="center" vertical="center"/>
    </xf>
    <xf numFmtId="49" fontId="44" fillId="16" borderId="57" xfId="0" applyNumberFormat="1" applyFont="1" applyFill="1" applyBorder="1" applyAlignment="1">
      <alignment horizontal="center" vertical="center"/>
    </xf>
    <xf numFmtId="0" fontId="35" fillId="9" borderId="80" xfId="0" applyFont="1" applyFill="1" applyBorder="1" applyAlignment="1">
      <alignment horizontal="left" vertical="center"/>
    </xf>
    <xf numFmtId="49" fontId="35" fillId="9" borderId="81" xfId="0" applyNumberFormat="1" applyFont="1" applyFill="1" applyBorder="1" applyAlignment="1">
      <alignment horizontal="center" vertical="center"/>
    </xf>
    <xf numFmtId="3" fontId="35" fillId="9" borderId="82" xfId="0" applyNumberFormat="1" applyFont="1" applyFill="1" applyBorder="1" applyAlignment="1">
      <alignment horizontal="right" vertical="center"/>
    </xf>
    <xf numFmtId="3" fontId="35" fillId="9" borderId="81" xfId="0" applyNumberFormat="1" applyFont="1" applyFill="1" applyBorder="1" applyAlignment="1">
      <alignment horizontal="right" vertical="center"/>
    </xf>
    <xf numFmtId="0" fontId="35" fillId="9" borderId="60" xfId="0" applyFont="1" applyFill="1" applyBorder="1" applyAlignment="1">
      <alignment horizontal="left" vertical="center"/>
    </xf>
    <xf numFmtId="0" fontId="44" fillId="17" borderId="67" xfId="0" applyFont="1" applyFill="1" applyBorder="1" applyAlignment="1">
      <alignment horizontal="left" vertical="center"/>
    </xf>
    <xf numFmtId="3" fontId="35" fillId="9" borderId="61" xfId="0" applyNumberFormat="1" applyFont="1" applyFill="1" applyBorder="1" applyAlignment="1">
      <alignment horizontal="right" vertical="center"/>
    </xf>
    <xf numFmtId="0" fontId="48" fillId="10" borderId="0" xfId="0" applyFont="1" applyFill="1" applyBorder="1"/>
    <xf numFmtId="49" fontId="49" fillId="10" borderId="0" xfId="0" applyNumberFormat="1" applyFont="1" applyFill="1" applyBorder="1" applyAlignment="1">
      <alignment horizontal="center" vertical="center"/>
    </xf>
    <xf numFmtId="49" fontId="49" fillId="10" borderId="0" xfId="0" applyNumberFormat="1" applyFont="1" applyFill="1" applyBorder="1" applyAlignment="1">
      <alignment horizontal="center" vertical="center" wrapText="1"/>
    </xf>
    <xf numFmtId="3" fontId="44" fillId="10" borderId="0" xfId="0" applyNumberFormat="1" applyFont="1" applyFill="1" applyBorder="1" applyAlignment="1">
      <alignment horizontal="center"/>
    </xf>
    <xf numFmtId="3" fontId="50" fillId="10" borderId="0" xfId="0" applyNumberFormat="1" applyFont="1" applyFill="1" applyBorder="1" applyAlignment="1">
      <alignment horizontal="center"/>
    </xf>
    <xf numFmtId="0" fontId="50" fillId="10" borderId="0" xfId="0" applyFont="1" applyFill="1" applyBorder="1" applyAlignment="1">
      <alignment vertical="center"/>
    </xf>
    <xf numFmtId="0" fontId="44" fillId="15" borderId="87" xfId="0" applyFont="1" applyFill="1" applyBorder="1" applyAlignment="1">
      <alignment vertical="center" wrapText="1"/>
    </xf>
    <xf numFmtId="0" fontId="35" fillId="9" borderId="88" xfId="0" applyFont="1" applyFill="1" applyBorder="1" applyAlignment="1">
      <alignment vertical="center" wrapText="1"/>
    </xf>
    <xf numFmtId="0" fontId="35" fillId="0" borderId="60" xfId="0" applyFont="1" applyFill="1" applyBorder="1" applyAlignment="1">
      <alignment horizontal="left" vertical="center"/>
    </xf>
    <xf numFmtId="0" fontId="35" fillId="0" borderId="60" xfId="0" applyFont="1" applyFill="1" applyBorder="1" applyAlignment="1">
      <alignment horizontal="left" vertical="center" wrapText="1"/>
    </xf>
    <xf numFmtId="0" fontId="44" fillId="10" borderId="75" xfId="0" applyFont="1" applyFill="1" applyBorder="1" applyAlignment="1">
      <alignment horizontal="left" vertical="center"/>
    </xf>
    <xf numFmtId="49" fontId="35" fillId="9" borderId="57" xfId="0" applyNumberFormat="1" applyFont="1" applyFill="1" applyBorder="1" applyAlignment="1">
      <alignment horizontal="center" vertical="center" wrapText="1"/>
    </xf>
    <xf numFmtId="0" fontId="35" fillId="0" borderId="0" xfId="0" applyFont="1" applyFill="1" applyBorder="1" applyAlignment="1">
      <alignment horizontal="left" vertical="center" wrapText="1"/>
    </xf>
    <xf numFmtId="49" fontId="35" fillId="0" borderId="0" xfId="0" applyNumberFormat="1" applyFont="1" applyFill="1" applyBorder="1" applyAlignment="1">
      <alignment horizontal="center" vertical="center"/>
    </xf>
    <xf numFmtId="49" fontId="35" fillId="0" borderId="0" xfId="0" applyNumberFormat="1" applyFont="1" applyFill="1" applyBorder="1" applyAlignment="1">
      <alignment horizontal="center" vertical="center" wrapText="1"/>
    </xf>
    <xf numFmtId="3" fontId="35" fillId="0" borderId="0" xfId="0" applyNumberFormat="1" applyFont="1" applyFill="1" applyBorder="1" applyAlignment="1">
      <alignment horizontal="right" vertical="center"/>
    </xf>
    <xf numFmtId="0" fontId="36" fillId="0" borderId="0" xfId="0" applyFont="1" applyFill="1" applyBorder="1" applyAlignment="1">
      <alignment horizontal="left" vertical="center" wrapText="1"/>
    </xf>
    <xf numFmtId="0" fontId="5" fillId="0" borderId="0" xfId="0" applyFont="1" applyFill="1" applyBorder="1"/>
    <xf numFmtId="0" fontId="0" fillId="0" borderId="0" xfId="0" applyBorder="1"/>
    <xf numFmtId="3" fontId="5" fillId="10" borderId="53" xfId="0" applyNumberFormat="1" applyFont="1" applyFill="1" applyBorder="1" applyAlignment="1">
      <alignment horizontal="right" vertical="center"/>
    </xf>
    <xf numFmtId="0" fontId="21" fillId="10" borderId="0" xfId="0" applyFont="1" applyFill="1" applyAlignment="1">
      <alignment horizontal="left"/>
    </xf>
    <xf numFmtId="0" fontId="25" fillId="10" borderId="0" xfId="0" applyFont="1" applyFill="1" applyBorder="1" applyAlignment="1">
      <alignment vertical="top"/>
    </xf>
    <xf numFmtId="0" fontId="25" fillId="10" borderId="0" xfId="0" applyFont="1" applyFill="1" applyBorder="1"/>
    <xf numFmtId="0" fontId="5" fillId="10" borderId="1" xfId="0" applyFont="1" applyFill="1" applyBorder="1" applyAlignment="1">
      <alignment horizontal="left" vertical="center" wrapText="1"/>
    </xf>
    <xf numFmtId="0" fontId="5" fillId="10" borderId="47"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4" fillId="11" borderId="4" xfId="0" applyFont="1" applyFill="1" applyBorder="1" applyAlignment="1" applyProtection="1">
      <alignment horizontal="right" vertical="center"/>
      <protection locked="0"/>
    </xf>
    <xf numFmtId="0" fontId="5" fillId="10" borderId="47" xfId="0" applyFont="1" applyFill="1" applyBorder="1" applyAlignment="1">
      <alignment horizontal="left" vertical="center"/>
    </xf>
    <xf numFmtId="0" fontId="5" fillId="10" borderId="0" xfId="0" applyFont="1" applyFill="1" applyBorder="1" applyAlignment="1">
      <alignment horizontal="lef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47" xfId="0" applyFont="1" applyFill="1" applyBorder="1" applyAlignment="1">
      <alignment horizontal="center" vertical="center"/>
    </xf>
    <xf numFmtId="0" fontId="5" fillId="10" borderId="0" xfId="0" applyFont="1" applyFill="1" applyBorder="1" applyAlignment="1">
      <alignment horizontal="center" vertical="center"/>
    </xf>
    <xf numFmtId="0" fontId="25" fillId="10" borderId="0" xfId="0" applyFont="1" applyFill="1" applyBorder="1" applyProtection="1">
      <protection locked="0"/>
    </xf>
    <xf numFmtId="0" fontId="25" fillId="10" borderId="0" xfId="0" applyFont="1" applyFill="1" applyBorder="1" applyAlignment="1">
      <alignment vertical="top" wrapText="1"/>
    </xf>
    <xf numFmtId="0" fontId="5" fillId="10" borderId="47" xfId="0" applyFont="1" applyFill="1" applyBorder="1" applyAlignment="1">
      <alignment horizontal="right" vertical="center"/>
    </xf>
    <xf numFmtId="0" fontId="5" fillId="10" borderId="0" xfId="0" applyFont="1" applyFill="1" applyBorder="1" applyAlignment="1">
      <alignment horizontal="right" vertical="center"/>
    </xf>
    <xf numFmtId="0" fontId="26" fillId="10" borderId="0" xfId="0" applyFont="1" applyFill="1" applyBorder="1" applyAlignment="1">
      <alignment vertical="center"/>
    </xf>
    <xf numFmtId="0" fontId="31" fillId="10" borderId="0" xfId="0" applyFont="1" applyFill="1" applyBorder="1" applyAlignment="1">
      <alignment vertical="center"/>
    </xf>
    <xf numFmtId="0" fontId="31" fillId="10" borderId="48" xfId="0" applyFont="1" applyFill="1" applyBorder="1" applyAlignment="1">
      <alignment vertical="center"/>
    </xf>
    <xf numFmtId="0" fontId="5" fillId="10" borderId="0" xfId="0" applyFont="1" applyFill="1" applyBorder="1" applyAlignment="1">
      <alignment vertical="center"/>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Border="1" applyAlignment="1">
      <alignment vertical="center"/>
    </xf>
    <xf numFmtId="0" fontId="25" fillId="10" borderId="48" xfId="0" applyFont="1" applyFill="1" applyBorder="1" applyAlignment="1">
      <alignment vertical="center"/>
    </xf>
    <xf numFmtId="0" fontId="5" fillId="10" borderId="48" xfId="0" applyFont="1" applyFill="1" applyBorder="1" applyAlignment="1">
      <alignment horizontal="right" vertical="center"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7"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48" xfId="0" applyFont="1" applyFill="1" applyBorder="1" applyAlignment="1">
      <alignment horizontal="center" vertical="center" wrapText="1"/>
    </xf>
    <xf numFmtId="0" fontId="26" fillId="10" borderId="47" xfId="0" applyFont="1" applyFill="1" applyBorder="1" applyAlignment="1">
      <alignment vertical="center"/>
    </xf>
    <xf numFmtId="0" fontId="25" fillId="10" borderId="47" xfId="0" applyFont="1" applyFill="1" applyBorder="1" applyAlignment="1">
      <alignment wrapText="1"/>
    </xf>
    <xf numFmtId="0" fontId="25" fillId="10" borderId="0" xfId="0" applyFont="1" applyFill="1" applyBorder="1" applyAlignment="1">
      <alignment wrapText="1"/>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Border="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25" fillId="10" borderId="0" xfId="0" applyFont="1" applyFill="1" applyBorder="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Border="1" applyAlignment="1">
      <alignment horizontal="center"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6" xfId="0" applyFont="1" applyFill="1" applyBorder="1" applyAlignment="1">
      <alignment horizontal="left" vertical="center" wrapText="1"/>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48" xfId="0" applyFont="1" applyFill="1" applyBorder="1" applyAlignment="1">
      <alignment horizontal="center" vertical="center"/>
    </xf>
    <xf numFmtId="0" fontId="5" fillId="0" borderId="15" xfId="0" applyFont="1" applyFill="1" applyBorder="1" applyAlignment="1" applyProtection="1">
      <alignment horizontal="left" vertical="center" wrapText="1"/>
    </xf>
    <xf numFmtId="0" fontId="15" fillId="9" borderId="25" xfId="0" applyFont="1" applyFill="1" applyBorder="1" applyAlignment="1" applyProtection="1">
      <alignment horizontal="left" vertical="center" wrapText="1"/>
    </xf>
    <xf numFmtId="0" fontId="15" fillId="9" borderId="26" xfId="0" applyFont="1" applyFill="1" applyBorder="1" applyAlignment="1" applyProtection="1">
      <alignment horizontal="left" vertical="center" wrapText="1"/>
    </xf>
    <xf numFmtId="0" fontId="15" fillId="9" borderId="27" xfId="0" applyFont="1" applyFill="1" applyBorder="1" applyAlignment="1" applyProtection="1">
      <alignment horizontal="left" vertical="center" wrapText="1"/>
    </xf>
    <xf numFmtId="0" fontId="35" fillId="9" borderId="15"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37" fillId="9" borderId="15" xfId="0" applyFont="1" applyFill="1" applyBorder="1" applyAlignment="1" applyProtection="1">
      <alignment horizontal="left" vertical="center" wrapText="1"/>
    </xf>
    <xf numFmtId="0" fontId="15" fillId="9"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2"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4" fillId="3" borderId="31" xfId="3" applyFont="1" applyFill="1" applyBorder="1" applyAlignment="1" applyProtection="1">
      <alignment horizontal="center" vertical="center" wrapText="1"/>
    </xf>
    <xf numFmtId="0" fontId="16" fillId="3" borderId="3" xfId="3" applyFont="1" applyFill="1"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indent="1"/>
    </xf>
    <xf numFmtId="0" fontId="5" fillId="0" borderId="15" xfId="0" applyFont="1" applyFill="1" applyBorder="1" applyAlignment="1" applyProtection="1">
      <alignment horizontal="left" vertical="center" wrapText="1" indent="1"/>
    </xf>
    <xf numFmtId="0" fontId="35" fillId="9" borderId="14"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5" fillId="9" borderId="16" xfId="0" applyFont="1" applyFill="1" applyBorder="1" applyAlignment="1" applyProtection="1">
      <alignment horizontal="left" vertical="center" wrapText="1" indent="1"/>
    </xf>
    <xf numFmtId="0" fontId="12" fillId="4" borderId="14" xfId="0" applyFont="1" applyFill="1" applyBorder="1" applyAlignment="1" applyProtection="1">
      <alignment vertical="center" wrapText="1"/>
    </xf>
    <xf numFmtId="0" fontId="38" fillId="9" borderId="15" xfId="0" applyFont="1" applyFill="1" applyBorder="1" applyAlignment="1" applyProtection="1">
      <alignment horizontal="left" vertical="center" wrapText="1"/>
    </xf>
    <xf numFmtId="0" fontId="12" fillId="9"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indent="1"/>
    </xf>
    <xf numFmtId="0" fontId="12" fillId="0" borderId="16" xfId="0" applyFont="1" applyFill="1" applyBorder="1" applyAlignment="1" applyProtection="1">
      <alignment horizontal="left" vertical="center" wrapText="1" inden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15" xfId="0" applyFont="1" applyFill="1" applyBorder="1" applyAlignment="1" applyProtection="1">
      <alignment horizontal="left" vertical="center" wrapText="1"/>
    </xf>
    <xf numFmtId="0" fontId="4" fillId="9" borderId="16" xfId="0" applyFont="1" applyFill="1" applyBorder="1" applyAlignment="1" applyProtection="1">
      <alignment horizontal="left" vertical="center" wrapText="1"/>
    </xf>
    <xf numFmtId="0" fontId="5" fillId="10" borderId="15" xfId="0" applyFont="1" applyFill="1" applyBorder="1" applyAlignment="1" applyProtection="1">
      <alignment horizontal="left" vertical="center" wrapText="1" indent="1"/>
    </xf>
    <xf numFmtId="0" fontId="38" fillId="0" borderId="15" xfId="0" applyFont="1" applyFill="1" applyBorder="1" applyAlignment="1" applyProtection="1">
      <alignment horizontal="left" vertical="center" wrapText="1" indent="1"/>
    </xf>
    <xf numFmtId="0" fontId="38" fillId="0" borderId="16" xfId="0" applyFont="1" applyFill="1" applyBorder="1" applyAlignment="1" applyProtection="1">
      <alignment horizontal="left" vertical="center" wrapText="1" indent="1"/>
    </xf>
    <xf numFmtId="0" fontId="4" fillId="4" borderId="14" xfId="0" applyFont="1" applyFill="1" applyBorder="1" applyAlignment="1" applyProtection="1">
      <alignment horizontal="left" vertical="center" wrapText="1"/>
    </xf>
    <xf numFmtId="0" fontId="4" fillId="4" borderId="14"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0" fillId="0" borderId="0" xfId="0" applyAlignment="1" applyProtection="1">
      <alignment horizontal="center" wrapText="1"/>
    </xf>
    <xf numFmtId="0" fontId="5" fillId="0" borderId="25" xfId="0" applyFont="1" applyFill="1" applyBorder="1" applyAlignment="1" applyProtection="1">
      <alignment horizontal="left" vertical="center" wrapText="1" indent="1"/>
    </xf>
    <xf numFmtId="0" fontId="5" fillId="0" borderId="26"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indent="1"/>
    </xf>
    <xf numFmtId="0" fontId="16" fillId="2" borderId="5" xfId="3" applyFont="1" applyFill="1" applyBorder="1" applyAlignment="1" applyProtection="1">
      <alignment vertical="center" wrapText="1"/>
      <protection locked="0"/>
    </xf>
    <xf numFmtId="0" fontId="18" fillId="0" borderId="25" xfId="0" applyFont="1" applyFill="1" applyBorder="1" applyAlignment="1" applyProtection="1">
      <alignment horizontal="left" vertical="center" wrapText="1" indent="2"/>
    </xf>
    <xf numFmtId="0" fontId="18" fillId="0" borderId="26" xfId="0" applyFont="1" applyFill="1" applyBorder="1" applyAlignment="1" applyProtection="1">
      <alignment horizontal="left" vertical="center" wrapText="1" indent="2"/>
    </xf>
    <xf numFmtId="0" fontId="18" fillId="0" borderId="27" xfId="0" applyFont="1" applyFill="1" applyBorder="1" applyAlignment="1" applyProtection="1">
      <alignment horizontal="left" vertical="center" wrapText="1" indent="2"/>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4" fillId="9" borderId="25" xfId="0" applyFont="1" applyFill="1" applyBorder="1" applyAlignment="1" applyProtection="1">
      <alignment horizontal="left" vertical="center" wrapText="1"/>
    </xf>
    <xf numFmtId="0" fontId="4" fillId="9" borderId="26" xfId="0" applyFont="1" applyFill="1" applyBorder="1" applyAlignment="1" applyProtection="1">
      <alignment horizontal="left" vertical="center" wrapText="1"/>
    </xf>
    <xf numFmtId="0" fontId="4" fillId="9" borderId="27" xfId="0" applyFont="1" applyFill="1" applyBorder="1" applyAlignment="1" applyProtection="1">
      <alignment horizontal="left" vertical="center" wrapText="1"/>
    </xf>
    <xf numFmtId="0" fontId="5" fillId="9" borderId="25" xfId="0" applyFont="1" applyFill="1" applyBorder="1" applyAlignment="1" applyProtection="1">
      <alignment horizontal="left" vertical="center" wrapText="1" indent="1"/>
    </xf>
    <xf numFmtId="0" fontId="5" fillId="9" borderId="26" xfId="0" applyFont="1" applyFill="1" applyBorder="1" applyAlignment="1" applyProtection="1">
      <alignment horizontal="left" vertical="center" wrapText="1" indent="1"/>
    </xf>
    <xf numFmtId="0" fontId="5" fillId="9" borderId="27" xfId="0" applyFont="1" applyFill="1" applyBorder="1" applyAlignment="1" applyProtection="1">
      <alignment horizontal="left" vertical="center" wrapText="1" indent="1"/>
    </xf>
    <xf numFmtId="0" fontId="4"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6"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2" fillId="7" borderId="31" xfId="0" applyFont="1" applyFill="1" applyBorder="1" applyAlignment="1" applyProtection="1">
      <alignment horizontal="left" vertical="center" shrinkToFit="1"/>
    </xf>
    <xf numFmtId="0" fontId="12" fillId="7" borderId="1" xfId="0" applyFont="1" applyFill="1" applyBorder="1" applyAlignment="1" applyProtection="1">
      <alignment horizontal="left" vertical="center" shrinkToFit="1"/>
    </xf>
    <xf numFmtId="0" fontId="12" fillId="7" borderId="32"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wrapText="1" indent="1"/>
    </xf>
    <xf numFmtId="0" fontId="5" fillId="0" borderId="38" xfId="0" applyFont="1" applyFill="1" applyBorder="1" applyAlignment="1" applyProtection="1">
      <alignment horizontal="left" vertical="center" wrapText="1" indent="1"/>
    </xf>
    <xf numFmtId="0" fontId="5" fillId="0" borderId="39" xfId="0" applyFont="1" applyFill="1" applyBorder="1" applyAlignment="1" applyProtection="1">
      <alignment horizontal="left" vertical="center" wrapText="1" indent="1"/>
    </xf>
    <xf numFmtId="0" fontId="12" fillId="9" borderId="22" xfId="0" applyFont="1" applyFill="1" applyBorder="1" applyAlignment="1" applyProtection="1">
      <alignment horizontal="left" vertical="center" wrapText="1"/>
    </xf>
    <xf numFmtId="0" fontId="12" fillId="9" borderId="23" xfId="0" applyFont="1" applyFill="1" applyBorder="1" applyAlignment="1" applyProtection="1">
      <alignment horizontal="left" vertical="center" wrapText="1"/>
    </xf>
    <xf numFmtId="0" fontId="12" fillId="9" borderId="24" xfId="0" applyFont="1" applyFill="1" applyBorder="1" applyAlignment="1" applyProtection="1">
      <alignment horizontal="left" vertical="center" wrapText="1"/>
    </xf>
    <xf numFmtId="0" fontId="12" fillId="9" borderId="25" xfId="0" applyFont="1" applyFill="1" applyBorder="1" applyAlignment="1" applyProtection="1">
      <alignment horizontal="left" vertical="center" wrapText="1"/>
    </xf>
    <xf numFmtId="0" fontId="12" fillId="9" borderId="26" xfId="0" applyFont="1" applyFill="1" applyBorder="1" applyAlignment="1" applyProtection="1">
      <alignment horizontal="left" vertical="center" wrapText="1"/>
    </xf>
    <xf numFmtId="0" fontId="12" fillId="9" borderId="27"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7" borderId="1" xfId="0" applyFont="1" applyFill="1" applyBorder="1" applyAlignment="1" applyProtection="1">
      <alignment horizontal="left" vertical="center" shrinkToFit="1"/>
    </xf>
    <xf numFmtId="0" fontId="5" fillId="7" borderId="32" xfId="0" applyFont="1" applyFill="1" applyBorder="1" applyAlignment="1" applyProtection="1">
      <alignment horizontal="left" vertical="center" shrinkToFit="1"/>
    </xf>
    <xf numFmtId="0" fontId="38" fillId="9" borderId="16" xfId="0" applyFont="1" applyFill="1" applyBorder="1" applyAlignment="1" applyProtection="1">
      <alignment horizontal="left" vertical="center" wrapText="1"/>
    </xf>
    <xf numFmtId="0" fontId="12" fillId="9" borderId="16"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indent="1"/>
    </xf>
    <xf numFmtId="0" fontId="2" fillId="0" borderId="2" xfId="0" applyFont="1" applyBorder="1" applyAlignment="1" applyProtection="1">
      <alignment horizontal="right"/>
    </xf>
    <xf numFmtId="0" fontId="38" fillId="0" borderId="16" xfId="0" applyFont="1" applyFill="1" applyBorder="1" applyAlignment="1" applyProtection="1">
      <alignment horizontal="left" vertical="center" wrapText="1"/>
    </xf>
    <xf numFmtId="0" fontId="12" fillId="0" borderId="16" xfId="0" applyFont="1" applyFill="1" applyBorder="1" applyAlignment="1" applyProtection="1">
      <alignment horizontal="left" vertical="center" wrapText="1"/>
    </xf>
    <xf numFmtId="0" fontId="38" fillId="0"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44" xfId="0" applyFont="1" applyBorder="1" applyAlignment="1" applyProtection="1">
      <alignment horizontal="left" vertical="center" wrapText="1"/>
    </xf>
    <xf numFmtId="0" fontId="16" fillId="9" borderId="44" xfId="0" applyFont="1" applyFill="1" applyBorder="1" applyAlignment="1" applyProtection="1">
      <alignment horizontal="left" vertical="center" wrapText="1"/>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41" xfId="0" applyFont="1" applyBorder="1" applyProtection="1"/>
    <xf numFmtId="3" fontId="9" fillId="3" borderId="9" xfId="0" applyNumberFormat="1" applyFont="1" applyFill="1" applyBorder="1" applyAlignment="1" applyProtection="1">
      <alignment horizontal="center" vertical="center" wrapText="1"/>
    </xf>
    <xf numFmtId="3" fontId="3" fillId="0" borderId="41"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42"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17" fillId="6" borderId="43" xfId="0" applyFont="1" applyFill="1" applyBorder="1" applyAlignment="1" applyProtection="1">
      <alignment horizontal="left" vertical="center"/>
    </xf>
    <xf numFmtId="0" fontId="19" fillId="6" borderId="43" xfId="0" applyFont="1" applyFill="1" applyBorder="1" applyAlignment="1" applyProtection="1">
      <alignment vertical="center"/>
    </xf>
    <xf numFmtId="0" fontId="3" fillId="0" borderId="43" xfId="0" applyFont="1" applyBorder="1" applyAlignment="1" applyProtection="1">
      <alignment vertical="center"/>
    </xf>
    <xf numFmtId="0" fontId="16" fillId="0" borderId="44" xfId="0" applyFont="1" applyBorder="1" applyAlignment="1" applyProtection="1">
      <alignment horizontal="left" vertical="center" wrapText="1"/>
    </xf>
    <xf numFmtId="0" fontId="16" fillId="9" borderId="45" xfId="0" applyFont="1" applyFill="1" applyBorder="1" applyAlignment="1" applyProtection="1">
      <alignment horizontal="left" vertical="center" wrapText="1"/>
    </xf>
    <xf numFmtId="0" fontId="17" fillId="6" borderId="46" xfId="0" applyFont="1" applyFill="1" applyBorder="1" applyAlignment="1" applyProtection="1">
      <alignment horizontal="left" vertical="center"/>
    </xf>
    <xf numFmtId="0" fontId="3" fillId="0" borderId="46" xfId="0" applyFont="1" applyBorder="1" applyAlignment="1" applyProtection="1">
      <alignment vertical="center"/>
    </xf>
    <xf numFmtId="0" fontId="42" fillId="9" borderId="44" xfId="0" applyFont="1" applyFill="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42" fillId="9" borderId="45" xfId="0" applyFont="1" applyFill="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3" fillId="0" borderId="46" xfId="0" applyFont="1" applyBorder="1" applyProtection="1"/>
    <xf numFmtId="0" fontId="36" fillId="9" borderId="61" xfId="0" applyFont="1" applyFill="1" applyBorder="1" applyAlignment="1">
      <alignment horizontal="left" vertical="center" wrapText="1"/>
    </xf>
    <xf numFmtId="0" fontId="36" fillId="9" borderId="54" xfId="0" applyFont="1" applyFill="1" applyBorder="1" applyAlignment="1">
      <alignment horizontal="left" vertical="center" wrapText="1"/>
    </xf>
    <xf numFmtId="0" fontId="36" fillId="9" borderId="83" xfId="0" applyFont="1" applyFill="1" applyBorder="1" applyAlignment="1">
      <alignment horizontal="left" vertical="center" wrapText="1"/>
    </xf>
    <xf numFmtId="0" fontId="43" fillId="10" borderId="61" xfId="0" applyFont="1" applyFill="1" applyBorder="1" applyAlignment="1">
      <alignment horizontal="left" vertical="center" wrapText="1"/>
    </xf>
    <xf numFmtId="0" fontId="43" fillId="10" borderId="54" xfId="0" applyFont="1" applyFill="1" applyBorder="1" applyAlignment="1">
      <alignment horizontal="left" vertical="center" wrapText="1"/>
    </xf>
    <xf numFmtId="0" fontId="43" fillId="10" borderId="83" xfId="0" applyFont="1" applyFill="1" applyBorder="1" applyAlignment="1">
      <alignment horizontal="left" vertical="center" wrapText="1"/>
    </xf>
    <xf numFmtId="0" fontId="43" fillId="10" borderId="0" xfId="0" applyFont="1" applyFill="1" applyBorder="1" applyAlignment="1">
      <alignment horizontal="center" wrapText="1"/>
    </xf>
    <xf numFmtId="0" fontId="43" fillId="10" borderId="66" xfId="0" applyFont="1" applyFill="1" applyBorder="1" applyAlignment="1">
      <alignment horizontal="center" wrapText="1"/>
    </xf>
    <xf numFmtId="0" fontId="3" fillId="0" borderId="0" xfId="0" applyFont="1" applyAlignment="1">
      <alignment horizontal="left" vertical="top" wrapText="1"/>
    </xf>
    <xf numFmtId="0" fontId="3" fillId="0" borderId="0" xfId="0" applyFont="1" applyAlignment="1">
      <alignment horizontal="left" vertical="top"/>
    </xf>
    <xf numFmtId="0" fontId="36" fillId="9" borderId="55" xfId="0" applyFont="1" applyFill="1" applyBorder="1" applyAlignment="1">
      <alignment horizontal="left" vertical="center" wrapText="1"/>
    </xf>
    <xf numFmtId="3" fontId="44" fillId="16" borderId="77" xfId="0" applyNumberFormat="1" applyFont="1" applyFill="1" applyBorder="1" applyAlignment="1">
      <alignment horizontal="center" vertical="center"/>
    </xf>
    <xf numFmtId="3" fontId="44" fillId="16" borderId="78" xfId="0" applyNumberFormat="1" applyFont="1" applyFill="1" applyBorder="1" applyAlignment="1">
      <alignment horizontal="center" vertical="center"/>
    </xf>
    <xf numFmtId="3" fontId="44" fillId="16" borderId="79" xfId="0" applyNumberFormat="1" applyFont="1" applyFill="1" applyBorder="1" applyAlignment="1">
      <alignment horizontal="center" vertical="center"/>
    </xf>
    <xf numFmtId="0" fontId="35" fillId="9" borderId="61" xfId="0" applyFont="1" applyFill="1" applyBorder="1" applyAlignment="1">
      <alignment horizontal="left" vertical="center" wrapText="1"/>
    </xf>
    <xf numFmtId="0" fontId="35" fillId="9" borderId="54" xfId="0" applyFont="1" applyFill="1" applyBorder="1" applyAlignment="1">
      <alignment horizontal="left" vertical="center" wrapText="1"/>
    </xf>
    <xf numFmtId="0" fontId="35" fillId="9" borderId="83" xfId="0" applyFont="1" applyFill="1" applyBorder="1" applyAlignment="1">
      <alignment horizontal="left" vertical="center" wrapText="1"/>
    </xf>
    <xf numFmtId="0" fontId="5" fillId="10" borderId="61" xfId="0" applyFont="1" applyFill="1" applyBorder="1" applyAlignment="1">
      <alignment horizontal="left" vertical="center" wrapText="1"/>
    </xf>
    <xf numFmtId="0" fontId="5" fillId="10" borderId="54" xfId="0" applyFont="1" applyFill="1" applyBorder="1" applyAlignment="1">
      <alignment horizontal="left" vertical="center" wrapText="1"/>
    </xf>
    <xf numFmtId="0" fontId="5" fillId="10" borderId="83" xfId="0" applyFont="1" applyFill="1" applyBorder="1" applyAlignment="1">
      <alignment horizontal="left" vertical="center" wrapText="1"/>
    </xf>
    <xf numFmtId="0" fontId="43" fillId="10" borderId="0" xfId="0" applyFont="1" applyFill="1" applyBorder="1" applyAlignment="1">
      <alignment horizontal="center" vertical="center"/>
    </xf>
    <xf numFmtId="0" fontId="43" fillId="10" borderId="66" xfId="0" applyFont="1" applyFill="1" applyBorder="1" applyAlignment="1">
      <alignment horizontal="center" vertical="center"/>
    </xf>
    <xf numFmtId="0" fontId="5" fillId="10" borderId="0" xfId="0" applyFont="1" applyFill="1" applyAlignment="1">
      <alignment horizontal="left" vertical="center" wrapText="1"/>
    </xf>
    <xf numFmtId="0" fontId="44" fillId="15" borderId="0" xfId="0" applyFont="1" applyFill="1" applyAlignment="1">
      <alignment horizontal="center"/>
    </xf>
    <xf numFmtId="0" fontId="44" fillId="15" borderId="72" xfId="0" applyFont="1" applyFill="1" applyBorder="1" applyAlignment="1">
      <alignment horizontal="center" vertical="center" wrapText="1"/>
    </xf>
    <xf numFmtId="0" fontId="44" fillId="15" borderId="73" xfId="0" applyFont="1" applyFill="1" applyBorder="1" applyAlignment="1">
      <alignment horizontal="center" vertical="center" wrapText="1"/>
    </xf>
    <xf numFmtId="0" fontId="44" fillId="15" borderId="74" xfId="0" applyFont="1" applyFill="1" applyBorder="1" applyAlignment="1">
      <alignment horizontal="center" vertical="center" wrapText="1"/>
    </xf>
    <xf numFmtId="0" fontId="36" fillId="9" borderId="61" xfId="0" applyFont="1" applyFill="1" applyBorder="1" applyAlignment="1">
      <alignment horizontal="center" vertical="center"/>
    </xf>
    <xf numFmtId="0" fontId="36" fillId="9" borderId="54" xfId="0" applyFont="1" applyFill="1" applyBorder="1" applyAlignment="1">
      <alignment horizontal="center" vertical="center"/>
    </xf>
    <xf numFmtId="0" fontId="36" fillId="9" borderId="55"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36" fillId="9" borderId="84" xfId="0" applyFont="1" applyFill="1" applyBorder="1" applyAlignment="1">
      <alignment horizontal="left" vertical="center" wrapText="1"/>
    </xf>
    <xf numFmtId="0" fontId="36" fillId="9" borderId="85" xfId="0" applyFont="1" applyFill="1" applyBorder="1" applyAlignment="1">
      <alignment horizontal="left" vertical="center" wrapText="1"/>
    </xf>
    <xf numFmtId="0" fontId="36" fillId="9" borderId="86" xfId="0" applyFont="1" applyFill="1" applyBorder="1" applyAlignment="1">
      <alignment horizontal="left" vertical="center" wrapText="1"/>
    </xf>
    <xf numFmtId="0" fontId="43" fillId="10" borderId="0" xfId="0" applyFont="1" applyFill="1" applyBorder="1" applyAlignment="1">
      <alignment horizontal="left" vertical="center"/>
    </xf>
    <xf numFmtId="0" fontId="43" fillId="10" borderId="66" xfId="0" applyFont="1" applyFill="1" applyBorder="1" applyAlignment="1">
      <alignment horizontal="left" vertical="center"/>
    </xf>
    <xf numFmtId="0" fontId="35" fillId="0" borderId="70"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6" xfId="0" applyFont="1" applyFill="1" applyBorder="1" applyAlignment="1">
      <alignment horizontal="center" vertical="center" wrapText="1"/>
    </xf>
    <xf numFmtId="0" fontId="44" fillId="10" borderId="0" xfId="0" applyFont="1" applyFill="1" applyBorder="1" applyAlignment="1">
      <alignment horizontal="center" vertical="center"/>
    </xf>
    <xf numFmtId="0" fontId="44" fillId="10" borderId="66" xfId="0" applyFont="1" applyFill="1" applyBorder="1" applyAlignment="1">
      <alignment horizontal="center" vertical="center"/>
    </xf>
    <xf numFmtId="0" fontId="36" fillId="9" borderId="89" xfId="0" applyFont="1" applyFill="1" applyBorder="1" applyAlignment="1">
      <alignment horizontal="left" vertical="center" wrapText="1"/>
    </xf>
    <xf numFmtId="0" fontId="36" fillId="9" borderId="90" xfId="0" applyFont="1" applyFill="1" applyBorder="1" applyAlignment="1">
      <alignment horizontal="left" vertical="center" wrapText="1"/>
    </xf>
    <xf numFmtId="0" fontId="36" fillId="9" borderId="91" xfId="0" applyFont="1" applyFill="1" applyBorder="1" applyAlignment="1">
      <alignment horizontal="left" vertical="center" wrapText="1"/>
    </xf>
    <xf numFmtId="0" fontId="21" fillId="10" borderId="0" xfId="0" applyFont="1" applyFill="1" applyBorder="1" applyAlignment="1">
      <alignment horizontal="left" wrapText="1"/>
    </xf>
    <xf numFmtId="0" fontId="44" fillId="15" borderId="72" xfId="0" applyFont="1" applyFill="1" applyBorder="1" applyAlignment="1">
      <alignment horizontal="center" vertical="center"/>
    </xf>
    <xf numFmtId="0" fontId="44" fillId="15" borderId="73" xfId="0" applyFont="1" applyFill="1" applyBorder="1" applyAlignment="1">
      <alignment horizontal="center" vertical="center"/>
    </xf>
    <xf numFmtId="0" fontId="44" fillId="15" borderId="74" xfId="0" applyFont="1" applyFill="1" applyBorder="1" applyAlignment="1">
      <alignment horizontal="center" vertical="center"/>
    </xf>
    <xf numFmtId="0" fontId="5" fillId="0" borderId="0" xfId="0" applyFont="1" applyBorder="1" applyAlignment="1">
      <alignment horizontal="left"/>
    </xf>
    <xf numFmtId="0" fontId="5" fillId="0" borderId="66" xfId="0" applyFont="1" applyBorder="1" applyAlignment="1">
      <alignment horizontal="left"/>
    </xf>
    <xf numFmtId="0" fontId="5" fillId="0" borderId="0" xfId="0" applyFont="1" applyBorder="1" applyAlignment="1">
      <alignment horizontal="center"/>
    </xf>
    <xf numFmtId="0" fontId="5" fillId="0" borderId="66" xfId="0" applyFont="1" applyBorder="1" applyAlignment="1">
      <alignment horizontal="center"/>
    </xf>
    <xf numFmtId="0" fontId="14" fillId="9" borderId="92" xfId="0" applyFont="1" applyFill="1" applyBorder="1" applyAlignment="1" applyProtection="1">
      <alignment horizontal="left" vertical="center" wrapText="1"/>
    </xf>
    <xf numFmtId="0" fontId="14" fillId="9" borderId="78" xfId="0" applyFont="1" applyFill="1" applyBorder="1" applyAlignment="1" applyProtection="1">
      <alignment horizontal="left" vertical="center" wrapText="1"/>
    </xf>
    <xf numFmtId="0" fontId="14" fillId="9" borderId="79" xfId="0" applyFont="1" applyFill="1" applyBorder="1" applyAlignment="1" applyProtection="1">
      <alignment horizontal="left" vertical="center" wrapText="1"/>
    </xf>
    <xf numFmtId="0" fontId="21" fillId="10" borderId="0" xfId="0" applyFont="1" applyFill="1" applyAlignment="1">
      <alignment horizontal="left" wrapText="1"/>
    </xf>
  </cellXfs>
  <cellStyles count="4">
    <cellStyle name="Hyperlink 2" xfId="2"/>
    <cellStyle name="Normal" xfId="0" builtinId="0"/>
    <cellStyle name="Normal 2"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91" connectionId="0">
    <xmlCellPr id="1" uniqueName="P1075256">
      <xmlPr mapId="1" xpath="/GFI-IZD-POD/IFP-GFI-IZD-POD_1000340/P1075256" xmlDataType="decimal"/>
    </xmlCellPr>
  </singleXmlCell>
  <singleXmlCell id="169" r="I91" connectionId="0">
    <xmlCellPr id="1" uniqueName="P1075257">
      <xmlPr mapId="1" xpath="/GFI-IZD-POD/IFP-GFI-IZD-POD_1000340/P1075257" xmlDataType="decimal"/>
    </xmlCellPr>
  </singleXmlCell>
  <singleXmlCell id="170" r="H92" connectionId="0">
    <xmlCellPr id="1" uniqueName="P1075258">
      <xmlPr mapId="1" xpath="/GFI-IZD-POD/IFP-GFI-IZD-POD_1000340/P1075258" xmlDataType="decimal"/>
    </xmlCellPr>
  </singleXmlCell>
  <singleXmlCell id="171" r="I92" connectionId="0">
    <xmlCellPr id="1" uniqueName="P1075259">
      <xmlPr mapId="1" xpath="/GFI-IZD-POD/IFP-GFI-IZD-POD_1000340/P1075259" xmlDataType="decimal"/>
    </xmlCellPr>
  </singleXmlCell>
  <singleXmlCell id="172" r="H93" connectionId="0">
    <xmlCellPr id="1" uniqueName="P1075260">
      <xmlPr mapId="1" xpath="/GFI-IZD-POD/IFP-GFI-IZD-POD_1000340/P1075260" xmlDataType="decimal"/>
    </xmlCellPr>
  </singleXmlCell>
  <singleXmlCell id="173" r="I93" connectionId="0">
    <xmlCellPr id="1" uniqueName="P1075261">
      <xmlPr mapId="1" xpath="/GFI-IZD-POD/IFP-GFI-IZD-POD_1000340/P1075261" xmlDataType="decimal"/>
    </xmlCellPr>
  </singleXmlCell>
  <singleXmlCell id="174" r="H94" connectionId="0">
    <xmlCellPr id="1" uniqueName="P1075262">
      <xmlPr mapId="1" xpath="/GFI-IZD-POD/IFP-GFI-IZD-POD_1000340/P1075262" xmlDataType="decimal"/>
    </xmlCellPr>
  </singleXmlCell>
  <singleXmlCell id="175" r="I94" connectionId="0">
    <xmlCellPr id="1" uniqueName="P1075263">
      <xmlPr mapId="1" xpath="/GFI-IZD-POD/IFP-GFI-IZD-POD_1000340/P1075263" xmlDataType="decimal"/>
    </xmlCellPr>
  </singleXmlCell>
  <singleXmlCell id="176" r="H95" connectionId="0">
    <xmlCellPr id="1" uniqueName="P1075264">
      <xmlPr mapId="1" xpath="/GFI-IZD-POD/IFP-GFI-IZD-POD_1000340/P1075264" xmlDataType="decimal"/>
    </xmlCellPr>
  </singleXmlCell>
  <singleXmlCell id="177" r="I95" connectionId="0">
    <xmlCellPr id="1" uniqueName="P1075265">
      <xmlPr mapId="1" xpath="/GFI-IZD-POD/IFP-GFI-IZD-POD_1000340/P1075265" xmlDataType="decimal"/>
    </xmlCellPr>
  </singleXmlCell>
  <singleXmlCell id="178" r="H96" connectionId="0">
    <xmlCellPr id="1" uniqueName="P1075266">
      <xmlPr mapId="1" xpath="/GFI-IZD-POD/IFP-GFI-IZD-POD_1000340/P1075266" xmlDataType="decimal"/>
    </xmlCellPr>
  </singleXmlCell>
  <singleXmlCell id="179" r="I96" connectionId="0">
    <xmlCellPr id="1" uniqueName="P1075267">
      <xmlPr mapId="1" xpath="/GFI-IZD-POD/IFP-GFI-IZD-POD_1000340/P1075267" xmlDataType="decimal"/>
    </xmlCellPr>
  </singleXmlCell>
  <singleXmlCell id="180" r="H97" connectionId="0">
    <xmlCellPr id="1" uniqueName="P1075268">
      <xmlPr mapId="1" xpath="/GFI-IZD-POD/IFP-GFI-IZD-POD_1000340/P1075268" xmlDataType="decimal"/>
    </xmlCellPr>
  </singleXmlCell>
  <singleXmlCell id="181" r="I97" connectionId="0">
    <xmlCellPr id="1" uniqueName="P1075269">
      <xmlPr mapId="1" xpath="/GFI-IZD-POD/IFP-GFI-IZD-POD_1000340/P1075269" xmlDataType="decimal"/>
    </xmlCellPr>
  </singleXmlCell>
  <singleXmlCell id="182" r="H98" connectionId="0">
    <xmlCellPr id="1" uniqueName="P1075270">
      <xmlPr mapId="1" xpath="/GFI-IZD-POD/IFP-GFI-IZD-POD_1000340/P1075270" xmlDataType="decimal"/>
    </xmlCellPr>
  </singleXmlCell>
  <singleXmlCell id="183" r="I98" connectionId="0">
    <xmlCellPr id="1" uniqueName="P1075271">
      <xmlPr mapId="1" xpath="/GFI-IZD-POD/IFP-GFI-IZD-POD_1000340/P1075271" xmlDataType="decimal"/>
    </xmlCellPr>
  </singleXmlCell>
  <singleXmlCell id="184" r="H99" connectionId="0">
    <xmlCellPr id="1" uniqueName="P1075272">
      <xmlPr mapId="1" xpath="/GFI-IZD-POD/IFP-GFI-IZD-POD_1000340/P1075272" xmlDataType="decimal"/>
    </xmlCellPr>
  </singleXmlCell>
  <singleXmlCell id="185" r="I99" connectionId="0">
    <xmlCellPr id="1" uniqueName="P1075273">
      <xmlPr mapId="1" xpath="/GFI-IZD-POD/IFP-GFI-IZD-POD_1000340/P1075273" xmlDataType="decimal"/>
    </xmlCellPr>
  </singleXmlCell>
  <singleXmlCell id="186" r="H100" connectionId="0">
    <xmlCellPr id="1" uniqueName="P1075274">
      <xmlPr mapId="1" xpath="/GFI-IZD-POD/IFP-GFI-IZD-POD_1000340/P1075274" xmlDataType="decimal"/>
    </xmlCellPr>
  </singleXmlCell>
  <singleXmlCell id="187" r="I100" connectionId="0">
    <xmlCellPr id="1" uniqueName="P1075275">
      <xmlPr mapId="1" xpath="/GFI-IZD-POD/IFP-GFI-IZD-POD_1000340/P1075275" xmlDataType="decimal"/>
    </xmlCellPr>
  </singleXmlCell>
  <singleXmlCell id="188" r="H101" connectionId="0">
    <xmlCellPr id="1" uniqueName="P1075276">
      <xmlPr mapId="1" xpath="/GFI-IZD-POD/IFP-GFI-IZD-POD_1000340/P1075276" xmlDataType="decimal"/>
    </xmlCellPr>
  </singleXmlCell>
  <singleXmlCell id="189" r="I101" connectionId="0">
    <xmlCellPr id="1" uniqueName="P1075277">
      <xmlPr mapId="1" xpath="/GFI-IZD-POD/IFP-GFI-IZD-POD_1000340/P1075277" xmlDataType="decimal"/>
    </xmlCellPr>
  </singleXmlCell>
  <singleXmlCell id="190" r="H102" connectionId="0">
    <xmlCellPr id="1" uniqueName="P1075278">
      <xmlPr mapId="1" xpath="/GFI-IZD-POD/IFP-GFI-IZD-POD_1000340/P1075278" xmlDataType="decimal"/>
    </xmlCellPr>
  </singleXmlCell>
  <singleXmlCell id="191" r="I102" connectionId="0">
    <xmlCellPr id="1" uniqueName="P1075279">
      <xmlPr mapId="1" xpath="/GFI-IZD-POD/IFP-GFI-IZD-POD_1000340/P1075279" xmlDataType="decimal"/>
    </xmlCellPr>
  </singleXmlCell>
  <singleXmlCell id="192" r="H103" connectionId="0">
    <xmlCellPr id="1" uniqueName="P1075280">
      <xmlPr mapId="1" xpath="/GFI-IZD-POD/IFP-GFI-IZD-POD_1000340/P1075280" xmlDataType="decimal"/>
    </xmlCellPr>
  </singleXmlCell>
  <singleXmlCell id="193" r="I103" connectionId="0">
    <xmlCellPr id="1" uniqueName="P1075281">
      <xmlPr mapId="1" xpath="/GFI-IZD-POD/IFP-GFI-IZD-POD_1000340/P1075281" xmlDataType="decimal"/>
    </xmlCellPr>
  </singleXmlCell>
  <singleXmlCell id="194" r="H104" connectionId="0">
    <xmlCellPr id="1" uniqueName="P1075282">
      <xmlPr mapId="1" xpath="/GFI-IZD-POD/IFP-GFI-IZD-POD_1000340/P1075282" xmlDataType="decimal"/>
    </xmlCellPr>
  </singleXmlCell>
  <singleXmlCell id="195" r="I104" connectionId="0">
    <xmlCellPr id="1" uniqueName="P1075283">
      <xmlPr mapId="1" xpath="/GFI-IZD-POD/IFP-GFI-IZD-POD_1000340/P1075283" xmlDataType="decimal"/>
    </xmlCellPr>
  </singleXmlCell>
  <singleXmlCell id="196" r="H105" connectionId="0">
    <xmlCellPr id="1" uniqueName="P1075284">
      <xmlPr mapId="1" xpath="/GFI-IZD-POD/IFP-GFI-IZD-POD_1000340/P1075284" xmlDataType="decimal"/>
    </xmlCellPr>
  </singleXmlCell>
  <singleXmlCell id="197" r="I105" connectionId="0">
    <xmlCellPr id="1" uniqueName="P1075285">
      <xmlPr mapId="1" xpath="/GFI-IZD-POD/IFP-GFI-IZD-POD_1000340/P1075285" xmlDataType="decimal"/>
    </xmlCellPr>
  </singleXmlCell>
  <singleXmlCell id="198" r="H106" connectionId="0">
    <xmlCellPr id="1" uniqueName="P1075286">
      <xmlPr mapId="1" xpath="/GFI-IZD-POD/IFP-GFI-IZD-POD_1000340/P1075286" xmlDataType="decimal"/>
    </xmlCellPr>
  </singleXmlCell>
  <singleXmlCell id="199" r="I106" connectionId="0">
    <xmlCellPr id="1" uniqueName="P1075287">
      <xmlPr mapId="1" xpath="/GFI-IZD-POD/IFP-GFI-IZD-POD_1000340/P1075287" xmlDataType="decimal"/>
    </xmlCellPr>
  </singleXmlCell>
  <singleXmlCell id="200" r="H107" connectionId="0">
    <xmlCellPr id="1" uniqueName="P1075288">
      <xmlPr mapId="1" xpath="/GFI-IZD-POD/IFP-GFI-IZD-POD_1000340/P1075288" xmlDataType="decimal"/>
    </xmlCellPr>
  </singleXmlCell>
  <singleXmlCell id="201" r="I107" connectionId="0">
    <xmlCellPr id="1" uniqueName="P1075289">
      <xmlPr mapId="1" xpath="/GFI-IZD-POD/IFP-GFI-IZD-POD_1000340/P1075289" xmlDataType="decimal"/>
    </xmlCellPr>
  </singleXmlCell>
  <singleXmlCell id="202" r="H108" connectionId="0">
    <xmlCellPr id="1" uniqueName="P1075290">
      <xmlPr mapId="1" xpath="/GFI-IZD-POD/IFP-GFI-IZD-POD_1000340/P1075290" xmlDataType="decimal"/>
    </xmlCellPr>
  </singleXmlCell>
  <singleXmlCell id="203" r="I108" connectionId="0">
    <xmlCellPr id="1" uniqueName="P1075291">
      <xmlPr mapId="1" xpath="/GFI-IZD-POD/IFP-GFI-IZD-POD_1000340/P1075291" xmlDataType="decimal"/>
    </xmlCellPr>
  </singleXmlCell>
  <singleXmlCell id="204" r="H109" connectionId="0">
    <xmlCellPr id="1" uniqueName="P1075292">
      <xmlPr mapId="1" xpath="/GFI-IZD-POD/IFP-GFI-IZD-POD_1000340/P1075292" xmlDataType="decimal"/>
    </xmlCellPr>
  </singleXmlCell>
  <singleXmlCell id="205" r="I109" connectionId="0">
    <xmlCellPr id="1" uniqueName="P1075293">
      <xmlPr mapId="1" xpath="/GFI-IZD-POD/IFP-GFI-IZD-POD_1000340/P1075293" xmlDataType="decimal"/>
    </xmlCellPr>
  </singleXmlCell>
  <singleXmlCell id="206" r="H110" connectionId="0">
    <xmlCellPr id="1" uniqueName="P1075294">
      <xmlPr mapId="1" xpath="/GFI-IZD-POD/IFP-GFI-IZD-POD_1000340/P1075294" xmlDataType="decimal"/>
    </xmlCellPr>
  </singleXmlCell>
  <singleXmlCell id="207" r="I110" connectionId="0">
    <xmlCellPr id="1" uniqueName="P1075295">
      <xmlPr mapId="1" xpath="/GFI-IZD-POD/IFP-GFI-IZD-POD_1000340/P1075295" xmlDataType="decimal"/>
    </xmlCellPr>
  </singleXmlCell>
  <singleXmlCell id="208" r="H111" connectionId="0">
    <xmlCellPr id="1" uniqueName="P1075296">
      <xmlPr mapId="1" xpath="/GFI-IZD-POD/IFP-GFI-IZD-POD_1000340/P1075296" xmlDataType="decimal"/>
    </xmlCellPr>
  </singleXmlCell>
  <singleXmlCell id="209" r="I111" connectionId="0">
    <xmlCellPr id="1" uniqueName="P1075297">
      <xmlPr mapId="1" xpath="/GFI-IZD-POD/IFP-GFI-IZD-POD_1000340/P1075297" xmlDataType="decimal"/>
    </xmlCellPr>
  </singleXmlCell>
  <singleXmlCell id="210" r="H112" connectionId="0">
    <xmlCellPr id="1" uniqueName="P1075298">
      <xmlPr mapId="1" xpath="/GFI-IZD-POD/IFP-GFI-IZD-POD_1000340/P1075298" xmlDataType="decimal"/>
    </xmlCellPr>
  </singleXmlCell>
  <singleXmlCell id="211" r="I112" connectionId="0">
    <xmlCellPr id="1" uniqueName="P1075299">
      <xmlPr mapId="1" xpath="/GFI-IZD-POD/IFP-GFI-IZD-POD_1000340/P1075299" xmlDataType="decimal"/>
    </xmlCellPr>
  </singleXmlCell>
  <singleXmlCell id="212" r="H113" connectionId="0">
    <xmlCellPr id="1" uniqueName="P1075300">
      <xmlPr mapId="1" xpath="/GFI-IZD-POD/IFP-GFI-IZD-POD_1000340/P1075300" xmlDataType="decimal"/>
    </xmlCellPr>
  </singleXmlCell>
  <singleXmlCell id="213" r="I113" connectionId="0">
    <xmlCellPr id="1" uniqueName="P1075301">
      <xmlPr mapId="1" xpath="/GFI-IZD-POD/IFP-GFI-IZD-POD_1000340/P1075301" xmlDataType="decimal"/>
    </xmlCellPr>
  </singleXmlCell>
  <singleXmlCell id="214" r="H114" connectionId="0">
    <xmlCellPr id="1" uniqueName="P1075302">
      <xmlPr mapId="1" xpath="/GFI-IZD-POD/IFP-GFI-IZD-POD_1000340/P1075302" xmlDataType="decimal"/>
    </xmlCellPr>
  </singleXmlCell>
  <singleXmlCell id="215" r="I114" connectionId="0">
    <xmlCellPr id="1" uniqueName="P1075303">
      <xmlPr mapId="1" xpath="/GFI-IZD-POD/IFP-GFI-IZD-POD_1000340/P1075303" xmlDataType="decimal"/>
    </xmlCellPr>
  </singleXmlCell>
  <singleXmlCell id="216" r="H115" connectionId="0">
    <xmlCellPr id="1" uniqueName="P1075304">
      <xmlPr mapId="1" xpath="/GFI-IZD-POD/IFP-GFI-IZD-POD_1000340/P1075304" xmlDataType="decimal"/>
    </xmlCellPr>
  </singleXmlCell>
  <singleXmlCell id="217" r="I115" connectionId="0">
    <xmlCellPr id="1" uniqueName="P1075305">
      <xmlPr mapId="1" xpath="/GFI-IZD-POD/IFP-GFI-IZD-POD_1000340/P1075305" xmlDataType="decimal"/>
    </xmlCellPr>
  </singleXmlCell>
  <singleXmlCell id="218" r="H116" connectionId="0">
    <xmlCellPr id="1" uniqueName="P1075306">
      <xmlPr mapId="1" xpath="/GFI-IZD-POD/IFP-GFI-IZD-POD_1000340/P1075306" xmlDataType="decimal"/>
    </xmlCellPr>
  </singleXmlCell>
  <singleXmlCell id="219" r="I116" connectionId="0">
    <xmlCellPr id="1" uniqueName="P1075307">
      <xmlPr mapId="1" xpath="/GFI-IZD-POD/IFP-GFI-IZD-POD_1000340/P1075307" xmlDataType="decimal"/>
    </xmlCellPr>
  </singleXmlCell>
  <singleXmlCell id="220" r="H117" connectionId="0">
    <xmlCellPr id="1" uniqueName="P1075308">
      <xmlPr mapId="1" xpath="/GFI-IZD-POD/IFP-GFI-IZD-POD_1000340/P1075308" xmlDataType="decimal"/>
    </xmlCellPr>
  </singleXmlCell>
  <singleXmlCell id="221" r="I117" connectionId="0">
    <xmlCellPr id="1" uniqueName="P1075309">
      <xmlPr mapId="1" xpath="/GFI-IZD-POD/IFP-GFI-IZD-POD_1000340/P1075309" xmlDataType="decimal"/>
    </xmlCellPr>
  </singleXmlCell>
  <singleXmlCell id="222" r="H118" connectionId="0">
    <xmlCellPr id="1" uniqueName="P1075310">
      <xmlPr mapId="1" xpath="/GFI-IZD-POD/IFP-GFI-IZD-POD_1000340/P1075310" xmlDataType="decimal"/>
    </xmlCellPr>
  </singleXmlCell>
  <singleXmlCell id="223" r="I118" connectionId="0">
    <xmlCellPr id="1" uniqueName="P1075311">
      <xmlPr mapId="1" xpath="/GFI-IZD-POD/IFP-GFI-IZD-POD_1000340/P1075311" xmlDataType="decimal"/>
    </xmlCellPr>
  </singleXmlCell>
  <singleXmlCell id="224" r="H119" connectionId="0">
    <xmlCellPr id="1" uniqueName="P1075312">
      <xmlPr mapId="1" xpath="/GFI-IZD-POD/IFP-GFI-IZD-POD_1000340/P1075312" xmlDataType="decimal"/>
    </xmlCellPr>
  </singleXmlCell>
  <singleXmlCell id="225" r="I119" connectionId="0">
    <xmlCellPr id="1" uniqueName="P1075313">
      <xmlPr mapId="1" xpath="/GFI-IZD-POD/IFP-GFI-IZD-POD_1000340/P1075313" xmlDataType="decimal"/>
    </xmlCellPr>
  </singleXmlCell>
  <singleXmlCell id="226" r="H120" connectionId="0">
    <xmlCellPr id="1" uniqueName="P1075314">
      <xmlPr mapId="1" xpath="/GFI-IZD-POD/IFP-GFI-IZD-POD_1000340/P1075314" xmlDataType="decimal"/>
    </xmlCellPr>
  </singleXmlCell>
  <singleXmlCell id="227" r="I120" connectionId="0">
    <xmlCellPr id="1" uniqueName="P1075315">
      <xmlPr mapId="1" xpath="/GFI-IZD-POD/IFP-GFI-IZD-POD_1000340/P1075315" xmlDataType="decimal"/>
    </xmlCellPr>
  </singleXmlCell>
  <singleXmlCell id="228" r="H121" connectionId="0">
    <xmlCellPr id="1" uniqueName="P1075316">
      <xmlPr mapId="1" xpath="/GFI-IZD-POD/IFP-GFI-IZD-POD_1000340/P1075316" xmlDataType="decimal"/>
    </xmlCellPr>
  </singleXmlCell>
  <singleXmlCell id="229" r="I121" connectionId="0">
    <xmlCellPr id="1" uniqueName="P1075317">
      <xmlPr mapId="1" xpath="/GFI-IZD-POD/IFP-GFI-IZD-POD_1000340/P1075317" xmlDataType="decimal"/>
    </xmlCellPr>
  </singleXmlCell>
  <singleXmlCell id="230" r="H122" connectionId="0">
    <xmlCellPr id="1" uniqueName="P1075318">
      <xmlPr mapId="1" xpath="/GFI-IZD-POD/IFP-GFI-IZD-POD_1000340/P1075318" xmlDataType="decimal"/>
    </xmlCellPr>
  </singleXmlCell>
  <singleXmlCell id="231" r="I122" connectionId="0">
    <xmlCellPr id="1" uniqueName="P1075319">
      <xmlPr mapId="1" xpath="/GFI-IZD-POD/IFP-GFI-IZD-POD_1000340/P1075319" xmlDataType="decimal"/>
    </xmlCellPr>
  </singleXmlCell>
  <singleXmlCell id="232" r="H123" connectionId="0">
    <xmlCellPr id="1" uniqueName="P1075320">
      <xmlPr mapId="1" xpath="/GFI-IZD-POD/IFP-GFI-IZD-POD_1000340/P1075320" xmlDataType="decimal"/>
    </xmlCellPr>
  </singleXmlCell>
  <singleXmlCell id="233" r="I123" connectionId="0">
    <xmlCellPr id="1" uniqueName="P1075321">
      <xmlPr mapId="1" xpath="/GFI-IZD-POD/IFP-GFI-IZD-POD_1000340/P1075321" xmlDataType="decimal"/>
    </xmlCellPr>
  </singleXmlCell>
  <singleXmlCell id="234" r="H124" connectionId="0">
    <xmlCellPr id="1" uniqueName="P1075322">
      <xmlPr mapId="1" xpath="/GFI-IZD-POD/IFP-GFI-IZD-POD_1000340/P1075322" xmlDataType="decimal"/>
    </xmlCellPr>
  </singleXmlCell>
  <singleXmlCell id="235" r="I124" connectionId="0">
    <xmlCellPr id="1" uniqueName="P1075323">
      <xmlPr mapId="1" xpath="/GFI-IZD-POD/IFP-GFI-IZD-POD_1000340/P1075323" xmlDataType="decimal"/>
    </xmlCellPr>
  </singleXmlCell>
  <singleXmlCell id="236" r="H125" connectionId="0">
    <xmlCellPr id="1" uniqueName="P1075324">
      <xmlPr mapId="1" xpath="/GFI-IZD-POD/IFP-GFI-IZD-POD_1000340/P1075324" xmlDataType="decimal"/>
    </xmlCellPr>
  </singleXmlCell>
  <singleXmlCell id="237" r="I125" connectionId="0">
    <xmlCellPr id="1" uniqueName="P1075325">
      <xmlPr mapId="1" xpath="/GFI-IZD-POD/IFP-GFI-IZD-POD_1000340/P1075325" xmlDataType="decimal"/>
    </xmlCellPr>
  </singleXmlCell>
  <singleXmlCell id="238" r="H126" connectionId="0">
    <xmlCellPr id="1" uniqueName="P1075326">
      <xmlPr mapId="1" xpath="/GFI-IZD-POD/IFP-GFI-IZD-POD_1000340/P1075326" xmlDataType="decimal"/>
    </xmlCellPr>
  </singleXmlCell>
  <singleXmlCell id="239" r="I126" connectionId="0">
    <xmlCellPr id="1" uniqueName="P1075327">
      <xmlPr mapId="1" xpath="/GFI-IZD-POD/IFP-GFI-IZD-POD_1000340/P1075327" xmlDataType="decimal"/>
    </xmlCellPr>
  </singleXmlCell>
  <singleXmlCell id="240" r="H127" connectionId="0">
    <xmlCellPr id="1" uniqueName="P1075328">
      <xmlPr mapId="1" xpath="/GFI-IZD-POD/IFP-GFI-IZD-POD_1000340/P1075328" xmlDataType="decimal"/>
    </xmlCellPr>
  </singleXmlCell>
  <singleXmlCell id="241" r="I127" connectionId="0">
    <xmlCellPr id="1" uniqueName="P1075329">
      <xmlPr mapId="1" xpath="/GFI-IZD-POD/IFP-GFI-IZD-POD_1000340/P1075329" xmlDataType="decimal"/>
    </xmlCellPr>
  </singleXmlCell>
  <singleXmlCell id="242" r="H128" connectionId="0">
    <xmlCellPr id="1" uniqueName="P1075330">
      <xmlPr mapId="1" xpath="/GFI-IZD-POD/IFP-GFI-IZD-POD_1000340/P1075330" xmlDataType="decimal"/>
    </xmlCellPr>
  </singleXmlCell>
  <singleXmlCell id="243" r="I128" connectionId="0">
    <xmlCellPr id="1" uniqueName="P1075331">
      <xmlPr mapId="1" xpath="/GFI-IZD-POD/IFP-GFI-IZD-POD_1000340/P1075331" xmlDataType="decimal"/>
    </xmlCellPr>
  </singleXmlCell>
  <singleXmlCell id="244" r="H129" connectionId="0">
    <xmlCellPr id="1" uniqueName="P1075332">
      <xmlPr mapId="1" xpath="/GFI-IZD-POD/IFP-GFI-IZD-POD_1000340/P1075332" xmlDataType="decimal"/>
    </xmlCellPr>
  </singleXmlCell>
  <singleXmlCell id="245" r="I129" connectionId="0">
    <xmlCellPr id="1" uniqueName="P1075333">
      <xmlPr mapId="1" xpath="/GFI-IZD-POD/IFP-GFI-IZD-POD_1000340/P1075333" xmlDataType="decimal"/>
    </xmlCellPr>
  </singleXmlCell>
  <singleXmlCell id="246" r="H130" connectionId="0">
    <xmlCellPr id="1" uniqueName="P1075334">
      <xmlPr mapId="1" xpath="/GFI-IZD-POD/IFP-GFI-IZD-POD_1000340/P1075334" xmlDataType="decimal"/>
    </xmlCellPr>
  </singleXmlCell>
  <singleXmlCell id="247" r="I130" connectionId="0">
    <xmlCellPr id="1" uniqueName="P1075335">
      <xmlPr mapId="1" xpath="/GFI-IZD-POD/IFP-GFI-IZD-POD_1000340/P1075335" xmlDataType="decimal"/>
    </xmlCellPr>
  </singleXmlCell>
  <singleXmlCell id="248" r="H131" connectionId="0">
    <xmlCellPr id="1" uniqueName="P1075336">
      <xmlPr mapId="1" xpath="/GFI-IZD-POD/IFP-GFI-IZD-POD_1000340/P1075336" xmlDataType="decimal"/>
    </xmlCellPr>
  </singleXmlCell>
  <singleXmlCell id="249" r="I131" connectionId="0">
    <xmlCellPr id="1" uniqueName="P1075337">
      <xmlPr mapId="1" xpath="/GFI-IZD-POD/IFP-GFI-IZD-POD_1000340/P1075337" xmlDataType="decimal"/>
    </xmlCellPr>
  </singleXmlCell>
  <singleXmlCell id="250" r="H132" connectionId="0">
    <xmlCellPr id="1" uniqueName="P1075338">
      <xmlPr mapId="1" xpath="/GFI-IZD-POD/IFP-GFI-IZD-POD_1000340/P1075338" xmlDataType="decimal"/>
    </xmlCellPr>
  </singleXmlCell>
  <singleXmlCell id="251" r="I132" connectionId="0">
    <xmlCellPr id="1" uniqueName="P1075339">
      <xmlPr mapId="1" xpath="/GFI-IZD-POD/IFP-GFI-IZD-POD_1000340/P1075339" xmlDataType="decimal"/>
    </xmlCellPr>
  </singleXmlCell>
  <singleXmlCell id="252" r="H133" connectionId="0">
    <xmlCellPr id="1" uniqueName="P1075340">
      <xmlPr mapId="1" xpath="/GFI-IZD-POD/IFP-GFI-IZD-POD_1000340/P1075340" xmlDataType="decimal"/>
    </xmlCellPr>
  </singleXmlCell>
  <singleXmlCell id="253" r="I133" connectionId="0">
    <xmlCellPr id="1" uniqueName="P1075341">
      <xmlPr mapId="1" xpath="/GFI-IZD-POD/IFP-GFI-IZD-POD_1000340/P1075341" xmlDataType="decimal"/>
    </xmlCellPr>
  </singleXmlCell>
  <singleXmlCell id="254" r="H134" connectionId="0">
    <xmlCellPr id="1" uniqueName="P1075342">
      <xmlPr mapId="1" xpath="/GFI-IZD-POD/IFP-GFI-IZD-POD_1000340/P1075342" xmlDataType="decimal"/>
    </xmlCellPr>
  </singleXmlCell>
  <singleXmlCell id="255" r="I134"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32" r="H97" connectionId="0">
    <xmlCellPr id="1" uniqueName="P1076403">
      <xmlPr mapId="1" xpath="/GFI-IZD-POD/ISD-GFI-IZD-POD_1000341/P1076403" xmlDataType="decimal"/>
    </xmlCellPr>
  </singleXmlCell>
  <singleXmlCell id="433" r="I97" connectionId="0">
    <xmlCellPr id="1" uniqueName="P1076404">
      <xmlPr mapId="1" xpath="/GFI-IZD-POD/ISD-GFI-IZD-POD_1000341/P1076404" xmlDataType="decimal"/>
    </xmlCellPr>
  </singleXmlCell>
  <singleXmlCell id="434" r="H107" connectionId="0">
    <xmlCellPr id="1" uniqueName="P1076405">
      <xmlPr mapId="1" xpath="/GFI-IZD-POD/ISD-GFI-IZD-POD_1000341/P1076405" xmlDataType="decimal"/>
    </xmlCellPr>
  </singleXmlCell>
  <singleXmlCell id="435" r="I107" connectionId="0">
    <xmlCellPr id="1" uniqueName="P1076406">
      <xmlPr mapId="1" xpath="/GFI-IZD-POD/ISD-GFI-IZD-POD_1000341/P1076406" xmlDataType="decimal"/>
    </xmlCellPr>
  </singleXmlCell>
  <singleXmlCell id="436" r="H110" connectionId="0">
    <xmlCellPr id="1" uniqueName="P1076407">
      <xmlPr mapId="1" xpath="/GFI-IZD-POD/ISD-GFI-IZD-POD_1000341/P1076407" xmlDataType="decimal"/>
    </xmlCellPr>
  </singleXmlCell>
  <singleXmlCell id="437" r="I110" connectionId="0">
    <xmlCellPr id="1" uniqueName="P1076408">
      <xmlPr mapId="1" xpath="/GFI-IZD-POD/ISD-GFI-IZD-POD_1000341/P1076408" xmlDataType="decimal"/>
    </xmlCellPr>
  </singleXmlCell>
  <singleXmlCell id="438" r="H111" connectionId="0">
    <xmlCellPr id="1" uniqueName="P1076409">
      <xmlPr mapId="1" xpath="/GFI-IZD-POD/ISD-GFI-IZD-POD_1000341/P1076409" xmlDataType="decimal"/>
    </xmlCellPr>
  </singleXmlCell>
  <singleXmlCell id="439" r="I111" connectionId="0">
    <xmlCellPr id="1" uniqueName="P1076410">
      <xmlPr mapId="1" xpath="/GFI-IZD-POD/ISD-GFI-IZD-POD_1000341/P1076410" xmlDataType="decimal"/>
    </xmlCellPr>
  </singleXmlCell>
  <singleXmlCell id="440" r="H112" connectionId="0">
    <xmlCellPr id="1" uniqueName="P1076411">
      <xmlPr mapId="1" xpath="/GFI-IZD-POD/ISD-GFI-IZD-POD_1000341/P1076411" xmlDataType="decimal"/>
    </xmlCellPr>
  </singleXmlCell>
  <singleXmlCell id="441" r="I112"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9" r="H13" connectionId="0">
    <xmlCellPr id="1" uniqueName="P1078115">
      <xmlPr mapId="1" xpath="/GFI-IZD-POD/NTD-GFI-IZD-POD_1000343/P1078115" xmlDataType="decimal"/>
    </xmlCellPr>
  </singleXmlCell>
  <singleXmlCell id="562" r="I13" connectionId="0">
    <xmlCellPr id="1" uniqueName="P1078116">
      <xmlPr mapId="1" xpath="/GFI-IZD-POD/NTD-GFI-IZD-POD_1000343/P1078116" xmlDataType="decimal"/>
    </xmlCellPr>
  </singleXmlCell>
  <singleXmlCell id="563" r="H14" connectionId="0">
    <xmlCellPr id="1" uniqueName="P1078117">
      <xmlPr mapId="1" xpath="/GFI-IZD-POD/NTD-GFI-IZD-POD_1000343/P1078117" xmlDataType="decimal"/>
    </xmlCellPr>
  </singleXmlCell>
  <singleXmlCell id="564" r="I14" connectionId="0">
    <xmlCellPr id="1" uniqueName="P1078118">
      <xmlPr mapId="1" xpath="/GFI-IZD-POD/NTD-GFI-IZD-POD_1000343/P1078118" xmlDataType="decimal"/>
    </xmlCellPr>
  </singleXmlCell>
  <singleXmlCell id="565" r="H15" connectionId="0">
    <xmlCellPr id="1" uniqueName="P1078119">
      <xmlPr mapId="1" xpath="/GFI-IZD-POD/NTD-GFI-IZD-POD_1000343/P1078119" xmlDataType="decimal"/>
    </xmlCellPr>
  </singleXmlCell>
  <singleXmlCell id="566" r="I15" connectionId="0">
    <xmlCellPr id="1" uniqueName="P1078120">
      <xmlPr mapId="1" xpath="/GFI-IZD-POD/NTD-GFI-IZD-POD_1000343/P1078120" xmlDataType="decimal"/>
    </xmlCellPr>
  </singleXmlCell>
  <singleXmlCell id="567" r="H20" connectionId="0">
    <xmlCellPr id="1" uniqueName="P1078121">
      <xmlPr mapId="1" xpath="/GFI-IZD-POD/NTD-GFI-IZD-POD_1000343/P1078121" xmlDataType="decimal"/>
    </xmlCellPr>
  </singleXmlCell>
  <singleXmlCell id="568" r="I20" connectionId="0">
    <xmlCellPr id="1" uniqueName="P1078122">
      <xmlPr mapId="1" xpath="/GFI-IZD-POD/NTD-GFI-IZD-POD_1000343/P1078122" xmlDataType="decimal"/>
    </xmlCellPr>
  </singleXmlCell>
  <singleXmlCell id="569" r="H23" connectionId="0">
    <xmlCellPr id="1" uniqueName="P1078123">
      <xmlPr mapId="1" xpath="/GFI-IZD-POD/NTD-GFI-IZD-POD_1000343/P1078123" xmlDataType="decimal"/>
    </xmlCellPr>
  </singleXmlCell>
  <singleXmlCell id="570" r="I23" connectionId="0">
    <xmlCellPr id="1" uniqueName="P1078124">
      <xmlPr mapId="1" xpath="/GFI-IZD-POD/NTD-GFI-IZD-POD_1000343/P1078124" xmlDataType="decimal"/>
    </xmlCellPr>
  </singleXmlCell>
  <singleXmlCell id="571" r="H24" connectionId="0">
    <xmlCellPr id="1" uniqueName="P1078125">
      <xmlPr mapId="1" xpath="/GFI-IZD-POD/NTD-GFI-IZD-POD_1000343/P1078125" xmlDataType="decimal"/>
    </xmlCellPr>
  </singleXmlCell>
  <singleXmlCell id="572" r="I24" connectionId="0">
    <xmlCellPr id="1" uniqueName="P1078126">
      <xmlPr mapId="1" xpath="/GFI-IZD-POD/NTD-GFI-IZD-POD_1000343/P1078126" xmlDataType="decimal"/>
    </xmlCellPr>
  </singleXmlCell>
  <singleXmlCell id="573" r="H25" connectionId="0">
    <xmlCellPr id="1" uniqueName="P1078127">
      <xmlPr mapId="1" xpath="/GFI-IZD-POD/NTD-GFI-IZD-POD_1000343/P1078127" xmlDataType="decimal"/>
    </xmlCellPr>
  </singleXmlCell>
  <singleXmlCell id="574" r="I25" connectionId="0">
    <xmlCellPr id="1" uniqueName="P1078128">
      <xmlPr mapId="1" xpath="/GFI-IZD-POD/NTD-GFI-IZD-POD_1000343/P1078128" xmlDataType="decimal"/>
    </xmlCellPr>
  </singleXmlCell>
  <singleXmlCell id="575" r="H26" connectionId="0">
    <xmlCellPr id="1" uniqueName="P1078129">
      <xmlPr mapId="1" xpath="/GFI-IZD-POD/NTD-GFI-IZD-POD_1000343/P1078129" xmlDataType="decimal"/>
    </xmlCellPr>
  </singleXmlCell>
  <singleXmlCell id="576" r="I26" connectionId="0">
    <xmlCellPr id="1" uniqueName="P1078130">
      <xmlPr mapId="1" xpath="/GFI-IZD-POD/NTD-GFI-IZD-POD_1000343/P1078130" xmlDataType="decimal"/>
    </xmlCellPr>
  </singleXmlCell>
  <singleXmlCell id="577" r="H27" connectionId="0">
    <xmlCellPr id="1" uniqueName="P1078131">
      <xmlPr mapId="1" xpath="/GFI-IZD-POD/NTD-GFI-IZD-POD_1000343/P1078131" xmlDataType="decimal"/>
    </xmlCellPr>
  </singleXmlCell>
  <singleXmlCell id="578" r="I27" connectionId="0">
    <xmlCellPr id="1" uniqueName="P1078132">
      <xmlPr mapId="1" xpath="/GFI-IZD-POD/NTD-GFI-IZD-POD_1000343/P1078132" xmlDataType="decimal"/>
    </xmlCellPr>
  </singleXmlCell>
  <singleXmlCell id="579" r="H28" connectionId="0">
    <xmlCellPr id="1" uniqueName="P1078133">
      <xmlPr mapId="1" xpath="/GFI-IZD-POD/NTD-GFI-IZD-POD_1000343/P1078133" xmlDataType="decimal"/>
    </xmlCellPr>
  </singleXmlCell>
  <singleXmlCell id="580" r="I28" connectionId="0">
    <xmlCellPr id="1" uniqueName="P1078134">
      <xmlPr mapId="1" xpath="/GFI-IZD-POD/NTD-GFI-IZD-POD_1000343/P1078134" xmlDataType="decimal"/>
    </xmlCellPr>
  </singleXmlCell>
  <singleXmlCell id="581" r="H29" connectionId="0">
    <xmlCellPr id="1" uniqueName="P1078135">
      <xmlPr mapId="1" xpath="/GFI-IZD-POD/NTD-GFI-IZD-POD_1000343/P1078135" xmlDataType="decimal"/>
    </xmlCellPr>
  </singleXmlCell>
  <singleXmlCell id="582" r="I29" connectionId="0">
    <xmlCellPr id="1" uniqueName="P1078136">
      <xmlPr mapId="1" xpath="/GFI-IZD-POD/NTD-GFI-IZD-POD_1000343/P1078136" xmlDataType="decimal"/>
    </xmlCellPr>
  </singleXmlCell>
  <singleXmlCell id="583" r="H30" connectionId="0">
    <xmlCellPr id="1" uniqueName="P1078137">
      <xmlPr mapId="1" xpath="/GFI-IZD-POD/NTD-GFI-IZD-POD_1000343/P1078137" xmlDataType="decimal"/>
    </xmlCellPr>
  </singleXmlCell>
  <singleXmlCell id="584" r="I30" connectionId="0">
    <xmlCellPr id="1" uniqueName="P1078138">
      <xmlPr mapId="1" xpath="/GFI-IZD-POD/NTD-GFI-IZD-POD_1000343/P1078138" xmlDataType="decimal"/>
    </xmlCellPr>
  </singleXmlCell>
  <singleXmlCell id="585" r="H31" connectionId="0">
    <xmlCellPr id="1" uniqueName="P1078139">
      <xmlPr mapId="1" xpath="/GFI-IZD-POD/NTD-GFI-IZD-POD_1000343/P1078139" xmlDataType="decimal"/>
    </xmlCellPr>
  </singleXmlCell>
  <singleXmlCell id="586" r="I31" connectionId="0">
    <xmlCellPr id="1" uniqueName="P1078140">
      <xmlPr mapId="1" xpath="/GFI-IZD-POD/NTD-GFI-IZD-POD_1000343/P1078140" xmlDataType="decimal"/>
    </xmlCellPr>
  </singleXmlCell>
  <singleXmlCell id="587" r="H32" connectionId="0">
    <xmlCellPr id="1" uniqueName="P1078141">
      <xmlPr mapId="1" xpath="/GFI-IZD-POD/NTD-GFI-IZD-POD_1000343/P1078141" xmlDataType="decimal"/>
    </xmlCellPr>
  </singleXmlCell>
  <singleXmlCell id="588" r="I32" connectionId="0">
    <xmlCellPr id="1" uniqueName="P1078142">
      <xmlPr mapId="1" xpath="/GFI-IZD-POD/NTD-GFI-IZD-POD_1000343/P1078142" xmlDataType="decimal"/>
    </xmlCellPr>
  </singleXmlCell>
  <singleXmlCell id="589" r="H33" connectionId="0">
    <xmlCellPr id="1" uniqueName="P1078143">
      <xmlPr mapId="1" xpath="/GFI-IZD-POD/NTD-GFI-IZD-POD_1000343/P1078143" xmlDataType="decimal"/>
    </xmlCellPr>
  </singleXmlCell>
  <singleXmlCell id="590" r="I33" connectionId="0">
    <xmlCellPr id="1" uniqueName="P1078144">
      <xmlPr mapId="1" xpath="/GFI-IZD-POD/NTD-GFI-IZD-POD_1000343/P1078144" xmlDataType="decimal"/>
    </xmlCellPr>
  </singleXmlCell>
  <singleXmlCell id="591" r="H34" connectionId="0">
    <xmlCellPr id="1" uniqueName="P1078145">
      <xmlPr mapId="1" xpath="/GFI-IZD-POD/NTD-GFI-IZD-POD_1000343/P1078145" xmlDataType="decimal"/>
    </xmlCellPr>
  </singleXmlCell>
  <singleXmlCell id="592" r="I34" connectionId="0">
    <xmlCellPr id="1" uniqueName="P1078146">
      <xmlPr mapId="1" xpath="/GFI-IZD-POD/NTD-GFI-IZD-POD_1000343/P1078146" xmlDataType="decimal"/>
    </xmlCellPr>
  </singleXmlCell>
  <singleXmlCell id="593" r="H35" connectionId="0">
    <xmlCellPr id="1" uniqueName="P1078147">
      <xmlPr mapId="1" xpath="/GFI-IZD-POD/NTD-GFI-IZD-POD_1000343/P1078147" xmlDataType="decimal"/>
    </xmlCellPr>
  </singleXmlCell>
  <singleXmlCell id="594" r="I35" connectionId="0">
    <xmlCellPr id="1" uniqueName="P1078148">
      <xmlPr mapId="1" xpath="/GFI-IZD-POD/NTD-GFI-IZD-POD_1000343/P1078148" xmlDataType="decimal"/>
    </xmlCellPr>
  </singleXmlCell>
  <singleXmlCell id="595" r="H36" connectionId="0">
    <xmlCellPr id="1" uniqueName="P1078149">
      <xmlPr mapId="1" xpath="/GFI-IZD-POD/NTD-GFI-IZD-POD_1000343/P1078149" xmlDataType="decimal"/>
    </xmlCellPr>
  </singleXmlCell>
  <singleXmlCell id="596" r="I36" connectionId="0">
    <xmlCellPr id="1" uniqueName="P1078150">
      <xmlPr mapId="1" xpath="/GFI-IZD-POD/NTD-GFI-IZD-POD_1000343/P1078150" xmlDataType="decimal"/>
    </xmlCellPr>
  </singleXmlCell>
  <singleXmlCell id="597" r="H38" connectionId="0">
    <xmlCellPr id="1" uniqueName="P1078151">
      <xmlPr mapId="1" xpath="/GFI-IZD-POD/NTD-GFI-IZD-POD_1000343/P1078151" xmlDataType="decimal"/>
    </xmlCellPr>
  </singleXmlCell>
  <singleXmlCell id="598" r="I38" connectionId="0">
    <xmlCellPr id="1" uniqueName="P1078152">
      <xmlPr mapId="1" xpath="/GFI-IZD-POD/NTD-GFI-IZD-POD_1000343/P1078152" xmlDataType="decimal"/>
    </xmlCellPr>
  </singleXmlCell>
  <singleXmlCell id="599" r="H39" connectionId="0">
    <xmlCellPr id="1" uniqueName="P1078153">
      <xmlPr mapId="1" xpath="/GFI-IZD-POD/NTD-GFI-IZD-POD_1000343/P1078153" xmlDataType="decimal"/>
    </xmlCellPr>
  </singleXmlCell>
  <singleXmlCell id="600" r="I39" connectionId="0">
    <xmlCellPr id="1" uniqueName="P1078154">
      <xmlPr mapId="1" xpath="/GFI-IZD-POD/NTD-GFI-IZD-POD_1000343/P1078154" xmlDataType="decimal"/>
    </xmlCellPr>
  </singleXmlCell>
  <singleXmlCell id="601" r="H40" connectionId="0">
    <xmlCellPr id="1" uniqueName="P1078155">
      <xmlPr mapId="1" xpath="/GFI-IZD-POD/NTD-GFI-IZD-POD_1000343/P1078155" xmlDataType="decimal"/>
    </xmlCellPr>
  </singleXmlCell>
  <singleXmlCell id="602" r="I40" connectionId="0">
    <xmlCellPr id="1" uniqueName="P1078156">
      <xmlPr mapId="1" xpath="/GFI-IZD-POD/NTD-GFI-IZD-POD_1000343/P1078156" xmlDataType="decimal"/>
    </xmlCellPr>
  </singleXmlCell>
  <singleXmlCell id="605" r="H42" connectionId="0">
    <xmlCellPr id="1" uniqueName="P1078159">
      <xmlPr mapId="1" xpath="/GFI-IZD-POD/NTD-GFI-IZD-POD_1000343/P1078159" xmlDataType="decimal"/>
    </xmlCellPr>
  </singleXmlCell>
  <singleXmlCell id="606" r="I42" connectionId="0">
    <xmlCellPr id="1" uniqueName="P1078160">
      <xmlPr mapId="1" xpath="/GFI-IZD-POD/NTD-GFI-IZD-POD_1000343/P1078160" xmlDataType="decimal"/>
    </xmlCellPr>
  </singleXmlCell>
  <singleXmlCell id="607" r="H43" connectionId="0">
    <xmlCellPr id="1" uniqueName="P1078161">
      <xmlPr mapId="1" xpath="/GFI-IZD-POD/NTD-GFI-IZD-POD_1000343/P1078161" xmlDataType="decimal"/>
    </xmlCellPr>
  </singleXmlCell>
  <singleXmlCell id="608" r="I43" connectionId="0">
    <xmlCellPr id="1" uniqueName="P1078162">
      <xmlPr mapId="1" xpath="/GFI-IZD-POD/NTD-GFI-IZD-POD_1000343/P1078162" xmlDataType="decimal"/>
    </xmlCellPr>
  </singleXmlCell>
  <singleXmlCell id="609" r="H44" connectionId="0">
    <xmlCellPr id="1" uniqueName="P1078163">
      <xmlPr mapId="1" xpath="/GFI-IZD-POD/NTD-GFI-IZD-POD_1000343/P1078163" xmlDataType="decimal"/>
    </xmlCellPr>
  </singleXmlCell>
  <singleXmlCell id="610" r="I44" connectionId="0">
    <xmlCellPr id="1" uniqueName="P1078164">
      <xmlPr mapId="1" xpath="/GFI-IZD-POD/NTD-GFI-IZD-POD_1000343/P1078164" xmlDataType="decimal"/>
    </xmlCellPr>
  </singleXmlCell>
  <singleXmlCell id="611" r="H45" connectionId="0">
    <xmlCellPr id="1" uniqueName="P1078165">
      <xmlPr mapId="1" xpath="/GFI-IZD-POD/NTD-GFI-IZD-POD_1000343/P1078165" xmlDataType="decimal"/>
    </xmlCellPr>
  </singleXmlCell>
  <singleXmlCell id="612" r="I45" connectionId="0">
    <xmlCellPr id="1" uniqueName="P1078166">
      <xmlPr mapId="1" xpath="/GFI-IZD-POD/NTD-GFI-IZD-POD_1000343/P1078166" xmlDataType="decimal"/>
    </xmlCellPr>
  </singleXmlCell>
  <singleXmlCell id="613" r="H46" connectionId="0">
    <xmlCellPr id="1" uniqueName="P1078167">
      <xmlPr mapId="1" xpath="/GFI-IZD-POD/NTD-GFI-IZD-POD_1000343/P1078167" xmlDataType="decimal"/>
    </xmlCellPr>
  </singleXmlCell>
  <singleXmlCell id="614" r="I46" connectionId="0">
    <xmlCellPr id="1" uniqueName="P1078168">
      <xmlPr mapId="1" xpath="/GFI-IZD-POD/NTD-GFI-IZD-POD_1000343/P1078168" xmlDataType="decimal"/>
    </xmlCellPr>
  </singleXmlCell>
  <singleXmlCell id="615" r="H47" connectionId="0">
    <xmlCellPr id="1" uniqueName="P1078169">
      <xmlPr mapId="1" xpath="/GFI-IZD-POD/NTD-GFI-IZD-POD_1000343/P1078169" xmlDataType="decimal"/>
    </xmlCellPr>
  </singleXmlCell>
  <singleXmlCell id="616" r="I47" connectionId="0">
    <xmlCellPr id="1" uniqueName="P1078170">
      <xmlPr mapId="1" xpath="/GFI-IZD-POD/NTD-GFI-IZD-POD_1000343/P1078170" xmlDataType="decimal"/>
    </xmlCellPr>
  </singleXmlCell>
  <singleXmlCell id="617" r="H48" connectionId="0">
    <xmlCellPr id="1" uniqueName="P1078171">
      <xmlPr mapId="1" xpath="/GFI-IZD-POD/NTD-GFI-IZD-POD_1000343/P1078171" xmlDataType="decimal"/>
    </xmlCellPr>
  </singleXmlCell>
  <singleXmlCell id="618" r="I48" connectionId="0">
    <xmlCellPr id="1" uniqueName="P1078172">
      <xmlPr mapId="1" xpath="/GFI-IZD-POD/NTD-GFI-IZD-POD_1000343/P1078172" xmlDataType="decimal"/>
    </xmlCellPr>
  </singleXmlCell>
  <singleXmlCell id="619" r="H49" connectionId="0">
    <xmlCellPr id="1" uniqueName="P1078173">
      <xmlPr mapId="1" xpath="/GFI-IZD-POD/NTD-GFI-IZD-POD_1000343/P1078173" xmlDataType="decimal"/>
    </xmlCellPr>
  </singleXmlCell>
  <singleXmlCell id="620" r="I49" connectionId="0">
    <xmlCellPr id="1" uniqueName="P1078174">
      <xmlPr mapId="1" xpath="/GFI-IZD-POD/NTD-GFI-IZD-POD_1000343/P1078174" xmlDataType="decimal"/>
    </xmlCellPr>
  </singleXmlCell>
  <singleXmlCell id="621" r="H50" connectionId="0">
    <xmlCellPr id="1" uniqueName="P1078175">
      <xmlPr mapId="1" xpath="/GFI-IZD-POD/NTD-GFI-IZD-POD_1000343/P1078175" xmlDataType="decimal"/>
    </xmlCellPr>
  </singleXmlCell>
  <singleXmlCell id="622" r="I50" connectionId="0">
    <xmlCellPr id="1" uniqueName="P1078176">
      <xmlPr mapId="1" xpath="/GFI-IZD-POD/NTD-GFI-IZD-POD_1000343/P1078176" xmlDataType="decimal"/>
    </xmlCellPr>
  </singleXmlCell>
  <singleXmlCell id="623" r="H51" connectionId="0">
    <xmlCellPr id="1" uniqueName="P1078177">
      <xmlPr mapId="1" xpath="/GFI-IZD-POD/NTD-GFI-IZD-POD_1000343/P1078177" xmlDataType="decimal"/>
    </xmlCellPr>
  </singleXmlCell>
  <singleXmlCell id="624" r="I51" connectionId="0">
    <xmlCellPr id="1" uniqueName="P1078178">
      <xmlPr mapId="1" xpath="/GFI-IZD-POD/NTD-GFI-IZD-POD_1000343/P1078178" xmlDataType="decimal"/>
    </xmlCellPr>
  </singleXmlCell>
  <singleXmlCell id="625" r="H52" connectionId="0">
    <xmlCellPr id="1" uniqueName="P1078179">
      <xmlPr mapId="1" xpath="/GFI-IZD-POD/NTD-GFI-IZD-POD_1000343/P1078179" xmlDataType="decimal"/>
    </xmlCellPr>
  </singleXmlCell>
  <singleXmlCell id="626" r="I52" connectionId="0">
    <xmlCellPr id="1" uniqueName="P1078180">
      <xmlPr mapId="1" xpath="/GFI-IZD-POD/NTD-GFI-IZD-POD_1000343/P1078180" xmlDataType="decimal"/>
    </xmlCellPr>
  </singleXmlCell>
  <singleXmlCell id="627" r="H53" connectionId="0">
    <xmlCellPr id="1" uniqueName="P1078181">
      <xmlPr mapId="1" xpath="/GFI-IZD-POD/NTD-GFI-IZD-POD_1000343/P1078181" xmlDataType="decimal"/>
    </xmlCellPr>
  </singleXmlCell>
  <singleXmlCell id="628" r="I53" connectionId="0">
    <xmlCellPr id="1" uniqueName="P1078182">
      <xmlPr mapId="1" xpath="/GFI-IZD-POD/NTD-GFI-IZD-POD_1000343/P1078182" xmlDataType="decimal"/>
    </xmlCellPr>
  </singleXmlCell>
  <singleXmlCell id="603" r="H41" connectionId="0">
    <xmlCellPr id="1" uniqueName="P1078157">
      <xmlPr mapId="1" xpath="/GFI-IZD-POD/NTD-GFI-IZD-POD_1000343/P1078157" xmlDataType="decimal"/>
    </xmlCellPr>
  </singleXmlCell>
  <singleXmlCell id="604" r="I41" connectionId="0">
    <xmlCellPr id="1" uniqueName="P1078158">
      <xmlPr mapId="1" xpath="/GFI-IZD-POD/NTD-GFI-IZD-POD_1000343/P1078158"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U7" connectionId="0">
    <xmlCellPr id="1" uniqueName="P1081535">
      <xmlPr mapId="1" xpath="/GFI-IZD-POD/IPK-GFI-IZD-POD_1000344/P1081535" xmlDataType="decimal"/>
    </xmlCellPr>
  </singleXmlCell>
  <singleXmlCell id="641" r="V7" connectionId="0">
    <xmlCellPr id="1" uniqueName="P1081536">
      <xmlPr mapId="1" xpath="/GFI-IZD-POD/IPK-GFI-IZD-POD_1000344/P1081536" xmlDataType="decimal"/>
    </xmlCellPr>
  </singleXmlCell>
  <singleXmlCell id="647" r="W7" connectionId="0">
    <xmlCellPr id="1" uniqueName="P1081537">
      <xmlPr mapId="1" xpath="/GFI-IZD-POD/IPK-GFI-IZD-POD_1000344/P1081537" xmlDataType="decimal"/>
    </xmlCellPr>
  </singleXmlCell>
  <singleXmlCell id="648" r="X7" connectionId="0">
    <xmlCellPr id="1" uniqueName="P1081538">
      <xmlPr mapId="1" xpath="/GFI-IZD-POD/IPK-GFI-IZD-POD_1000344/P1081538" xmlDataType="decimal"/>
    </xmlCellPr>
  </singleXmlCell>
  <singleXmlCell id="649" r="Y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U8" connectionId="0">
    <xmlCellPr id="1" uniqueName="P1081649">
      <xmlPr mapId="1" xpath="/GFI-IZD-POD/IPK-GFI-IZD-POD_1000344/P1081649" xmlDataType="decimal"/>
    </xmlCellPr>
  </singleXmlCell>
  <singleXmlCell id="662" r="V8" connectionId="0">
    <xmlCellPr id="1" uniqueName="P1081651">
      <xmlPr mapId="1" xpath="/GFI-IZD-POD/IPK-GFI-IZD-POD_1000344/P1081651" xmlDataType="decimal"/>
    </xmlCellPr>
  </singleXmlCell>
  <singleXmlCell id="663" r="W8" connectionId="0">
    <xmlCellPr id="1" uniqueName="P1081656">
      <xmlPr mapId="1" xpath="/GFI-IZD-POD/IPK-GFI-IZD-POD_1000344/P1081656" xmlDataType="decimal"/>
    </xmlCellPr>
  </singleXmlCell>
  <singleXmlCell id="664" r="X8" connectionId="0">
    <xmlCellPr id="1" uniqueName="P1081658">
      <xmlPr mapId="1" xpath="/GFI-IZD-POD/IPK-GFI-IZD-POD_1000344/P1081658" xmlDataType="decimal"/>
    </xmlCellPr>
  </singleXmlCell>
  <singleXmlCell id="665" r="Y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U9" connectionId="0">
    <xmlCellPr id="1" uniqueName="P1081664">
      <xmlPr mapId="1" xpath="/GFI-IZD-POD/IPK-GFI-IZD-POD_1000344/P1081664" xmlDataType="decimal"/>
    </xmlCellPr>
  </singleXmlCell>
  <singleXmlCell id="678" r="V9" connectionId="0">
    <xmlCellPr id="1" uniqueName="P1081666">
      <xmlPr mapId="1" xpath="/GFI-IZD-POD/IPK-GFI-IZD-POD_1000344/P1081666" xmlDataType="decimal"/>
    </xmlCellPr>
  </singleXmlCell>
  <singleXmlCell id="679" r="W9" connectionId="0">
    <xmlCellPr id="1" uniqueName="P1081668">
      <xmlPr mapId="1" xpath="/GFI-IZD-POD/IPK-GFI-IZD-POD_1000344/P1081668" xmlDataType="decimal"/>
    </xmlCellPr>
  </singleXmlCell>
  <singleXmlCell id="680" r="X9" connectionId="0">
    <xmlCellPr id="1" uniqueName="P1081670">
      <xmlPr mapId="1" xpath="/GFI-IZD-POD/IPK-GFI-IZD-POD_1000344/P1081670" xmlDataType="decimal"/>
    </xmlCellPr>
  </singleXmlCell>
  <singleXmlCell id="681" r="Y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U10" connectionId="0">
    <xmlCellPr id="1" uniqueName="P1081676">
      <xmlPr mapId="1" xpath="/GFI-IZD-POD/IPK-GFI-IZD-POD_1000344/P1081676" xmlDataType="decimal"/>
    </xmlCellPr>
  </singleXmlCell>
  <singleXmlCell id="696" r="V10" connectionId="0">
    <xmlCellPr id="1" uniqueName="P1081678">
      <xmlPr mapId="1" xpath="/GFI-IZD-POD/IPK-GFI-IZD-POD_1000344/P1081678" xmlDataType="decimal"/>
    </xmlCellPr>
  </singleXmlCell>
  <singleXmlCell id="697" r="W10" connectionId="0">
    <xmlCellPr id="1" uniqueName="P1081680">
      <xmlPr mapId="1" xpath="/GFI-IZD-POD/IPK-GFI-IZD-POD_1000344/P1081680" xmlDataType="decimal"/>
    </xmlCellPr>
  </singleXmlCell>
  <singleXmlCell id="698" r="X10" connectionId="0">
    <xmlCellPr id="1" uniqueName="P1081682">
      <xmlPr mapId="1" xpath="/GFI-IZD-POD/IPK-GFI-IZD-POD_1000344/P1081682" xmlDataType="decimal"/>
    </xmlCellPr>
  </singleXmlCell>
  <singleXmlCell id="699" r="Y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U11" connectionId="0">
    <xmlCellPr id="1" uniqueName="P1081687">
      <xmlPr mapId="1" xpath="/GFI-IZD-POD/IPK-GFI-IZD-POD_1000344/P1081687" xmlDataType="decimal"/>
    </xmlCellPr>
  </singleXmlCell>
  <singleXmlCell id="712" r="V11" connectionId="0">
    <xmlCellPr id="1" uniqueName="P1081688">
      <xmlPr mapId="1" xpath="/GFI-IZD-POD/IPK-GFI-IZD-POD_1000344/P1081688" xmlDataType="decimal"/>
    </xmlCellPr>
  </singleXmlCell>
  <singleXmlCell id="713" r="W11" connectionId="0">
    <xmlCellPr id="1" uniqueName="P1081689">
      <xmlPr mapId="1" xpath="/GFI-IZD-POD/IPK-GFI-IZD-POD_1000344/P1081689" xmlDataType="decimal"/>
    </xmlCellPr>
  </singleXmlCell>
  <singleXmlCell id="714" r="X11" connectionId="0">
    <xmlCellPr id="1" uniqueName="P1081690">
      <xmlPr mapId="1" xpath="/GFI-IZD-POD/IPK-GFI-IZD-POD_1000344/P1081690" xmlDataType="decimal"/>
    </xmlCellPr>
  </singleXmlCell>
  <singleXmlCell id="715" r="Y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U12" connectionId="0">
    <xmlCellPr id="1" uniqueName="P1081699">
      <xmlPr mapId="1" xpath="/GFI-IZD-POD/IPK-GFI-IZD-POD_1000344/P1081699" xmlDataType="decimal"/>
    </xmlCellPr>
  </singleXmlCell>
  <singleXmlCell id="728" r="V12" connectionId="0">
    <xmlCellPr id="1" uniqueName="P1081700">
      <xmlPr mapId="1" xpath="/GFI-IZD-POD/IPK-GFI-IZD-POD_1000344/P1081700" xmlDataType="decimal"/>
    </xmlCellPr>
  </singleXmlCell>
  <singleXmlCell id="729" r="W12" connectionId="0">
    <xmlCellPr id="1" uniqueName="P1081701">
      <xmlPr mapId="1" xpath="/GFI-IZD-POD/IPK-GFI-IZD-POD_1000344/P1081701" xmlDataType="decimal"/>
    </xmlCellPr>
  </singleXmlCell>
  <singleXmlCell id="730" r="X12" connectionId="0">
    <xmlCellPr id="1" uniqueName="P1081702">
      <xmlPr mapId="1" xpath="/GFI-IZD-POD/IPK-GFI-IZD-POD_1000344/P1081702" xmlDataType="decimal"/>
    </xmlCellPr>
  </singleXmlCell>
  <singleXmlCell id="731" r="Y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U13" connectionId="0">
    <xmlCellPr id="1" uniqueName="P1081706">
      <xmlPr mapId="1" xpath="/GFI-IZD-POD/IPK-GFI-IZD-POD_1000344/P1081706" xmlDataType="decimal"/>
    </xmlCellPr>
  </singleXmlCell>
  <singleXmlCell id="744" r="V13" connectionId="0">
    <xmlCellPr id="1" uniqueName="P1081707">
      <xmlPr mapId="1" xpath="/GFI-IZD-POD/IPK-GFI-IZD-POD_1000344/P1081707" xmlDataType="decimal"/>
    </xmlCellPr>
  </singleXmlCell>
  <singleXmlCell id="745" r="W13" connectionId="0">
    <xmlCellPr id="1" uniqueName="P1081708">
      <xmlPr mapId="1" xpath="/GFI-IZD-POD/IPK-GFI-IZD-POD_1000344/P1081708" xmlDataType="decimal"/>
    </xmlCellPr>
  </singleXmlCell>
  <singleXmlCell id="746" r="X13" connectionId="0">
    <xmlCellPr id="1" uniqueName="P1081709">
      <xmlPr mapId="1" xpath="/GFI-IZD-POD/IPK-GFI-IZD-POD_1000344/P1081709" xmlDataType="decimal"/>
    </xmlCellPr>
  </singleXmlCell>
  <singleXmlCell id="747" r="Y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U14" connectionId="0">
    <xmlCellPr id="1" uniqueName="P1081714">
      <xmlPr mapId="1" xpath="/GFI-IZD-POD/IPK-GFI-IZD-POD_1000344/P1081714" xmlDataType="decimal"/>
    </xmlCellPr>
  </singleXmlCell>
  <singleXmlCell id="760" r="V14" connectionId="0">
    <xmlCellPr id="1" uniqueName="P1081715">
      <xmlPr mapId="1" xpath="/GFI-IZD-POD/IPK-GFI-IZD-POD_1000344/P1081715" xmlDataType="decimal"/>
    </xmlCellPr>
  </singleXmlCell>
  <singleXmlCell id="761" r="W14" connectionId="0">
    <xmlCellPr id="1" uniqueName="P1081716">
      <xmlPr mapId="1" xpath="/GFI-IZD-POD/IPK-GFI-IZD-POD_1000344/P1081716" xmlDataType="decimal"/>
    </xmlCellPr>
  </singleXmlCell>
  <singleXmlCell id="762" r="X14" connectionId="0">
    <xmlCellPr id="1" uniqueName="P1081717">
      <xmlPr mapId="1" xpath="/GFI-IZD-POD/IPK-GFI-IZD-POD_1000344/P1081717" xmlDataType="decimal"/>
    </xmlCellPr>
  </singleXmlCell>
  <singleXmlCell id="763" r="Y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U15" connectionId="0">
    <xmlCellPr id="1" uniqueName="P1081882">
      <xmlPr mapId="1" xpath="/GFI-IZD-POD/IPK-GFI-IZD-POD_1000344/P1081882" xmlDataType="decimal"/>
    </xmlCellPr>
  </singleXmlCell>
  <singleXmlCell id="776" r="V15" connectionId="0">
    <xmlCellPr id="1" uniqueName="P1081888">
      <xmlPr mapId="1" xpath="/GFI-IZD-POD/IPK-GFI-IZD-POD_1000344/P1081888" xmlDataType="decimal"/>
    </xmlCellPr>
  </singleXmlCell>
  <singleXmlCell id="777" r="W15" connectionId="0">
    <xmlCellPr id="1" uniqueName="P1081891">
      <xmlPr mapId="1" xpath="/GFI-IZD-POD/IPK-GFI-IZD-POD_1000344/P1081891" xmlDataType="decimal"/>
    </xmlCellPr>
  </singleXmlCell>
  <singleXmlCell id="778" r="X15" connectionId="0">
    <xmlCellPr id="1" uniqueName="P1081893">
      <xmlPr mapId="1" xpath="/GFI-IZD-POD/IPK-GFI-IZD-POD_1000344/P1081893" xmlDataType="decimal"/>
    </xmlCellPr>
  </singleXmlCell>
  <singleXmlCell id="779" r="Y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U16" connectionId="0">
    <xmlCellPr id="1" uniqueName="P1081903">
      <xmlPr mapId="1" xpath="/GFI-IZD-POD/IPK-GFI-IZD-POD_1000344/P1081903" xmlDataType="decimal"/>
    </xmlCellPr>
  </singleXmlCell>
  <singleXmlCell id="792" r="V16" connectionId="0">
    <xmlCellPr id="1" uniqueName="P1081906">
      <xmlPr mapId="1" xpath="/GFI-IZD-POD/IPK-GFI-IZD-POD_1000344/P1081906" xmlDataType="decimal"/>
    </xmlCellPr>
  </singleXmlCell>
  <singleXmlCell id="793" r="W16" connectionId="0">
    <xmlCellPr id="1" uniqueName="P1081908">
      <xmlPr mapId="1" xpath="/GFI-IZD-POD/IPK-GFI-IZD-POD_1000344/P1081908" xmlDataType="decimal"/>
    </xmlCellPr>
  </singleXmlCell>
  <singleXmlCell id="794" r="X16" connectionId="0">
    <xmlCellPr id="1" uniqueName="P1081915">
      <xmlPr mapId="1" xpath="/GFI-IZD-POD/IPK-GFI-IZD-POD_1000344/P1081915" xmlDataType="decimal"/>
    </xmlCellPr>
  </singleXmlCell>
  <singleXmlCell id="795" r="Y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U17" connectionId="0">
    <xmlCellPr id="1" uniqueName="P1081927">
      <xmlPr mapId="1" xpath="/GFI-IZD-POD/IPK-GFI-IZD-POD_1000344/P1081927" xmlDataType="decimal"/>
    </xmlCellPr>
  </singleXmlCell>
  <singleXmlCell id="808" r="V17" connectionId="0">
    <xmlCellPr id="1" uniqueName="P1081929">
      <xmlPr mapId="1" xpath="/GFI-IZD-POD/IPK-GFI-IZD-POD_1000344/P1081929" xmlDataType="decimal"/>
    </xmlCellPr>
  </singleXmlCell>
  <singleXmlCell id="809" r="W17" connectionId="0">
    <xmlCellPr id="1" uniqueName="P1081930">
      <xmlPr mapId="1" xpath="/GFI-IZD-POD/IPK-GFI-IZD-POD_1000344/P1081930" xmlDataType="decimal"/>
    </xmlCellPr>
  </singleXmlCell>
  <singleXmlCell id="810" r="X17" connectionId="0">
    <xmlCellPr id="1" uniqueName="P1081932">
      <xmlPr mapId="1" xpath="/GFI-IZD-POD/IPK-GFI-IZD-POD_1000344/P1081932" xmlDataType="decimal"/>
    </xmlCellPr>
  </singleXmlCell>
  <singleXmlCell id="811" r="Y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U18" connectionId="0">
    <xmlCellPr id="1" uniqueName="P1081942">
      <xmlPr mapId="1" xpath="/GFI-IZD-POD/IPK-GFI-IZD-POD_1000344/P1081942" xmlDataType="decimal"/>
    </xmlCellPr>
  </singleXmlCell>
  <singleXmlCell id="824" r="V18" connectionId="0">
    <xmlCellPr id="1" uniqueName="P1081944">
      <xmlPr mapId="1" xpath="/GFI-IZD-POD/IPK-GFI-IZD-POD_1000344/P1081944" xmlDataType="decimal"/>
    </xmlCellPr>
  </singleXmlCell>
  <singleXmlCell id="825" r="W18" connectionId="0">
    <xmlCellPr id="1" uniqueName="P1081946">
      <xmlPr mapId="1" xpath="/GFI-IZD-POD/IPK-GFI-IZD-POD_1000344/P1081946" xmlDataType="decimal"/>
    </xmlCellPr>
  </singleXmlCell>
  <singleXmlCell id="826" r="X18" connectionId="0">
    <xmlCellPr id="1" uniqueName="P1081948">
      <xmlPr mapId="1" xpath="/GFI-IZD-POD/IPK-GFI-IZD-POD_1000344/P1081948" xmlDataType="decimal"/>
    </xmlCellPr>
  </singleXmlCell>
  <singleXmlCell id="827" r="Y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U19" connectionId="0">
    <xmlCellPr id="1" uniqueName="P1081962">
      <xmlPr mapId="1" xpath="/GFI-IZD-POD/IPK-GFI-IZD-POD_1000344/P1081962" xmlDataType="decimal"/>
    </xmlCellPr>
  </singleXmlCell>
  <singleXmlCell id="840" r="V19" connectionId="0">
    <xmlCellPr id="1" uniqueName="P1081964">
      <xmlPr mapId="1" xpath="/GFI-IZD-POD/IPK-GFI-IZD-POD_1000344/P1081964" xmlDataType="decimal"/>
    </xmlCellPr>
  </singleXmlCell>
  <singleXmlCell id="841" r="W19" connectionId="0">
    <xmlCellPr id="1" uniqueName="P1081966">
      <xmlPr mapId="1" xpath="/GFI-IZD-POD/IPK-GFI-IZD-POD_1000344/P1081966" xmlDataType="decimal"/>
    </xmlCellPr>
  </singleXmlCell>
  <singleXmlCell id="842" r="X19" connectionId="0">
    <xmlCellPr id="1" uniqueName="P1081968">
      <xmlPr mapId="1" xpath="/GFI-IZD-POD/IPK-GFI-IZD-POD_1000344/P1081968" xmlDataType="decimal"/>
    </xmlCellPr>
  </singleXmlCell>
  <singleXmlCell id="843" r="Y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U20" connectionId="0">
    <xmlCellPr id="1" uniqueName="P1081977">
      <xmlPr mapId="1" xpath="/GFI-IZD-POD/IPK-GFI-IZD-POD_1000344/P1081977" xmlDataType="decimal"/>
    </xmlCellPr>
  </singleXmlCell>
  <singleXmlCell id="856" r="V20" connectionId="0">
    <xmlCellPr id="1" uniqueName="P1081978">
      <xmlPr mapId="1" xpath="/GFI-IZD-POD/IPK-GFI-IZD-POD_1000344/P1081978" xmlDataType="decimal"/>
    </xmlCellPr>
  </singleXmlCell>
  <singleXmlCell id="857" r="W20" connectionId="0">
    <xmlCellPr id="1" uniqueName="P1081980">
      <xmlPr mapId="1" xpath="/GFI-IZD-POD/IPK-GFI-IZD-POD_1000344/P1081980" xmlDataType="decimal"/>
    </xmlCellPr>
  </singleXmlCell>
  <singleXmlCell id="858" r="X20" connectionId="0">
    <xmlCellPr id="1" uniqueName="P1081982">
      <xmlPr mapId="1" xpath="/GFI-IZD-POD/IPK-GFI-IZD-POD_1000344/P1081982" xmlDataType="decimal"/>
    </xmlCellPr>
  </singleXmlCell>
  <singleXmlCell id="859" r="Y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U21" connectionId="0">
    <xmlCellPr id="1" uniqueName="P1081993">
      <xmlPr mapId="1" xpath="/GFI-IZD-POD/IPK-GFI-IZD-POD_1000344/P1081993" xmlDataType="decimal"/>
    </xmlCellPr>
  </singleXmlCell>
  <singleXmlCell id="872" r="V21" connectionId="0">
    <xmlCellPr id="1" uniqueName="P1081995">
      <xmlPr mapId="1" xpath="/GFI-IZD-POD/IPK-GFI-IZD-POD_1000344/P1081995" xmlDataType="decimal"/>
    </xmlCellPr>
  </singleXmlCell>
  <singleXmlCell id="873" r="W21" connectionId="0">
    <xmlCellPr id="1" uniqueName="P1081997">
      <xmlPr mapId="1" xpath="/GFI-IZD-POD/IPK-GFI-IZD-POD_1000344/P1081997" xmlDataType="decimal"/>
    </xmlCellPr>
  </singleXmlCell>
  <singleXmlCell id="874" r="X21" connectionId="0">
    <xmlCellPr id="1" uniqueName="P1081999">
      <xmlPr mapId="1" xpath="/GFI-IZD-POD/IPK-GFI-IZD-POD_1000344/P1081999" xmlDataType="decimal"/>
    </xmlCellPr>
  </singleXmlCell>
  <singleXmlCell id="875" r="Y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U22" connectionId="0">
    <xmlCellPr id="1" uniqueName="P1082007">
      <xmlPr mapId="1" xpath="/GFI-IZD-POD/IPK-GFI-IZD-POD_1000344/P1082007" xmlDataType="decimal"/>
    </xmlCellPr>
  </singleXmlCell>
  <singleXmlCell id="888" r="V22" connectionId="0">
    <xmlCellPr id="1" uniqueName="P1082008">
      <xmlPr mapId="1" xpath="/GFI-IZD-POD/IPK-GFI-IZD-POD_1000344/P1082008" xmlDataType="decimal"/>
    </xmlCellPr>
  </singleXmlCell>
  <singleXmlCell id="889" r="W22" connectionId="0">
    <xmlCellPr id="1" uniqueName="P1082010">
      <xmlPr mapId="1" xpath="/GFI-IZD-POD/IPK-GFI-IZD-POD_1000344/P1082010" xmlDataType="decimal"/>
    </xmlCellPr>
  </singleXmlCell>
  <singleXmlCell id="890" r="X22" connectionId="0">
    <xmlCellPr id="1" uniqueName="P1082011">
      <xmlPr mapId="1" xpath="/GFI-IZD-POD/IPK-GFI-IZD-POD_1000344/P1082011" xmlDataType="decimal"/>
    </xmlCellPr>
  </singleXmlCell>
  <singleXmlCell id="891" r="Y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U23" connectionId="0">
    <xmlCellPr id="1" uniqueName="P1082019">
      <xmlPr mapId="1" xpath="/GFI-IZD-POD/IPK-GFI-IZD-POD_1000344/P1082019" xmlDataType="decimal"/>
    </xmlCellPr>
  </singleXmlCell>
  <singleXmlCell id="905" r="V23" connectionId="0">
    <xmlCellPr id="1" uniqueName="P1082029">
      <xmlPr mapId="1" xpath="/GFI-IZD-POD/IPK-GFI-IZD-POD_1000344/P1082029" xmlDataType="decimal"/>
    </xmlCellPr>
  </singleXmlCell>
  <singleXmlCell id="906" r="W23" connectionId="0">
    <xmlCellPr id="1" uniqueName="P1082032">
      <xmlPr mapId="1" xpath="/GFI-IZD-POD/IPK-GFI-IZD-POD_1000344/P1082032" xmlDataType="decimal"/>
    </xmlCellPr>
  </singleXmlCell>
  <singleXmlCell id="907" r="X23" connectionId="0">
    <xmlCellPr id="1" uniqueName="P1082034">
      <xmlPr mapId="1" xpath="/GFI-IZD-POD/IPK-GFI-IZD-POD_1000344/P1082034" xmlDataType="decimal"/>
    </xmlCellPr>
  </singleXmlCell>
  <singleXmlCell id="908" r="Y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U24" connectionId="0">
    <xmlCellPr id="1" uniqueName="P1082048">
      <xmlPr mapId="1" xpath="/GFI-IZD-POD/IPK-GFI-IZD-POD_1000344/P1082048" xmlDataType="decimal"/>
    </xmlCellPr>
  </singleXmlCell>
  <singleXmlCell id="921" r="V24" connectionId="0">
    <xmlCellPr id="1" uniqueName="P1082075">
      <xmlPr mapId="1" xpath="/GFI-IZD-POD/IPK-GFI-IZD-POD_1000344/P1082075" xmlDataType="decimal"/>
    </xmlCellPr>
  </singleXmlCell>
  <singleXmlCell id="922" r="W24" connectionId="0">
    <xmlCellPr id="1" uniqueName="P1082077">
      <xmlPr mapId="1" xpath="/GFI-IZD-POD/IPK-GFI-IZD-POD_1000344/P1082077" xmlDataType="decimal"/>
    </xmlCellPr>
  </singleXmlCell>
  <singleXmlCell id="923" r="X24" connectionId="0">
    <xmlCellPr id="1" uniqueName="P1082092">
      <xmlPr mapId="1" xpath="/GFI-IZD-POD/IPK-GFI-IZD-POD_1000344/P1082092" xmlDataType="decimal"/>
    </xmlCellPr>
  </singleXmlCell>
  <singleXmlCell id="924" r="Y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U25" connectionId="0">
    <xmlCellPr id="1" uniqueName="P1082102">
      <xmlPr mapId="1" xpath="/GFI-IZD-POD/IPK-GFI-IZD-POD_1000344/P1082102" xmlDataType="decimal"/>
    </xmlCellPr>
  </singleXmlCell>
  <singleXmlCell id="937" r="V25" connectionId="0">
    <xmlCellPr id="1" uniqueName="P1082104">
      <xmlPr mapId="1" xpath="/GFI-IZD-POD/IPK-GFI-IZD-POD_1000344/P1082104" xmlDataType="decimal"/>
    </xmlCellPr>
  </singleXmlCell>
  <singleXmlCell id="938" r="W25" connectionId="0">
    <xmlCellPr id="1" uniqueName="P1082105">
      <xmlPr mapId="1" xpath="/GFI-IZD-POD/IPK-GFI-IZD-POD_1000344/P1082105" xmlDataType="decimal"/>
    </xmlCellPr>
  </singleXmlCell>
  <singleXmlCell id="939" r="X25" connectionId="0">
    <xmlCellPr id="1" uniqueName="P1082106">
      <xmlPr mapId="1" xpath="/GFI-IZD-POD/IPK-GFI-IZD-POD_1000344/P1082106" xmlDataType="decimal"/>
    </xmlCellPr>
  </singleXmlCell>
  <singleXmlCell id="940" r="Y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U26" connectionId="0">
    <xmlCellPr id="1" uniqueName="P1082118">
      <xmlPr mapId="1" xpath="/GFI-IZD-POD/IPK-GFI-IZD-POD_1000344/P1082118" xmlDataType="decimal"/>
    </xmlCellPr>
  </singleXmlCell>
  <singleXmlCell id="953" r="V26" connectionId="0">
    <xmlCellPr id="1" uniqueName="P1082121">
      <xmlPr mapId="1" xpath="/GFI-IZD-POD/IPK-GFI-IZD-POD_1000344/P1082121" xmlDataType="decimal"/>
    </xmlCellPr>
  </singleXmlCell>
  <singleXmlCell id="954" r="W26" connectionId="0">
    <xmlCellPr id="1" uniqueName="P1082125">
      <xmlPr mapId="1" xpath="/GFI-IZD-POD/IPK-GFI-IZD-POD_1000344/P1082125" xmlDataType="decimal"/>
    </xmlCellPr>
  </singleXmlCell>
  <singleXmlCell id="955" r="X26" connectionId="0">
    <xmlCellPr id="1" uniqueName="P1082133">
      <xmlPr mapId="1" xpath="/GFI-IZD-POD/IPK-GFI-IZD-POD_1000344/P1082133" xmlDataType="decimal"/>
    </xmlCellPr>
  </singleXmlCell>
  <singleXmlCell id="956" r="Y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U27" connectionId="0">
    <xmlCellPr id="1" uniqueName="P1082148">
      <xmlPr mapId="1" xpath="/GFI-IZD-POD/IPK-GFI-IZD-POD_1000344/P1082148" xmlDataType="decimal"/>
    </xmlCellPr>
  </singleXmlCell>
  <singleXmlCell id="969" r="V27" connectionId="0">
    <xmlCellPr id="1" uniqueName="P1082149">
      <xmlPr mapId="1" xpath="/GFI-IZD-POD/IPK-GFI-IZD-POD_1000344/P1082149" xmlDataType="decimal"/>
    </xmlCellPr>
  </singleXmlCell>
  <singleXmlCell id="970" r="W27" connectionId="0">
    <xmlCellPr id="1" uniqueName="P1082150">
      <xmlPr mapId="1" xpath="/GFI-IZD-POD/IPK-GFI-IZD-POD_1000344/P1082150" xmlDataType="decimal"/>
    </xmlCellPr>
  </singleXmlCell>
  <singleXmlCell id="971" r="X27" connectionId="0">
    <xmlCellPr id="1" uniqueName="P1082151">
      <xmlPr mapId="1" xpath="/GFI-IZD-POD/IPK-GFI-IZD-POD_1000344/P1082151" xmlDataType="decimal"/>
    </xmlCellPr>
  </singleXmlCell>
  <singleXmlCell id="972" r="Y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U28" connectionId="0">
    <xmlCellPr id="1" uniqueName="P1082157">
      <xmlPr mapId="1" xpath="/GFI-IZD-POD/IPK-GFI-IZD-POD_1000344/P1082157" xmlDataType="decimal"/>
    </xmlCellPr>
  </singleXmlCell>
  <singleXmlCell id="985" r="V28" connectionId="0">
    <xmlCellPr id="1" uniqueName="P1082158">
      <xmlPr mapId="1" xpath="/GFI-IZD-POD/IPK-GFI-IZD-POD_1000344/P1082158" xmlDataType="decimal"/>
    </xmlCellPr>
  </singleXmlCell>
  <singleXmlCell id="986" r="W28" connectionId="0">
    <xmlCellPr id="1" uniqueName="P1082159">
      <xmlPr mapId="1" xpath="/GFI-IZD-POD/IPK-GFI-IZD-POD_1000344/P1082159" xmlDataType="decimal"/>
    </xmlCellPr>
  </singleXmlCell>
  <singleXmlCell id="987" r="X28" connectionId="0">
    <xmlCellPr id="1" uniqueName="P1082160">
      <xmlPr mapId="1" xpath="/GFI-IZD-POD/IPK-GFI-IZD-POD_1000344/P1082160" xmlDataType="decimal"/>
    </xmlCellPr>
  </singleXmlCell>
  <singleXmlCell id="988" r="Y28" connectionId="0">
    <xmlCellPr id="1" uniqueName="P1082161">
      <xmlPr mapId="1" xpath="/GFI-IZD-POD/IPK-GFI-IZD-POD_1000344/P1082161" xmlDataType="decimal"/>
    </xmlCellPr>
  </singleXmlCell>
  <singleXmlCell id="989" r="H30" connectionId="0">
    <xmlCellPr id="1" uniqueName="P1079976">
      <xmlPr mapId="1" xpath="/GFI-IZD-POD/IPK-GFI-IZD-POD_1000344/P1079976" xmlDataType="decimal"/>
    </xmlCellPr>
  </singleXmlCell>
  <singleXmlCell id="990" r="I30" connectionId="0">
    <xmlCellPr id="1" uniqueName="P1079977">
      <xmlPr mapId="1" xpath="/GFI-IZD-POD/IPK-GFI-IZD-POD_1000344/P1079977" xmlDataType="decimal"/>
    </xmlCellPr>
  </singleXmlCell>
  <singleXmlCell id="991" r="J30" connectionId="0">
    <xmlCellPr id="1" uniqueName="P1079978">
      <xmlPr mapId="1" xpath="/GFI-IZD-POD/IPK-GFI-IZD-POD_1000344/P1079978" xmlDataType="decimal"/>
    </xmlCellPr>
  </singleXmlCell>
  <singleXmlCell id="992" r="K30" connectionId="0">
    <xmlCellPr id="1" uniqueName="P1079979">
      <xmlPr mapId="1" xpath="/GFI-IZD-POD/IPK-GFI-IZD-POD_1000344/P1079979" xmlDataType="decimal"/>
    </xmlCellPr>
  </singleXmlCell>
  <singleXmlCell id="993" r="L30" connectionId="0">
    <xmlCellPr id="1" uniqueName="P1079980">
      <xmlPr mapId="1" xpath="/GFI-IZD-POD/IPK-GFI-IZD-POD_1000344/P1079980" xmlDataType="decimal"/>
    </xmlCellPr>
  </singleXmlCell>
  <singleXmlCell id="994" r="M30" connectionId="0">
    <xmlCellPr id="1" uniqueName="P1079981">
      <xmlPr mapId="1" xpath="/GFI-IZD-POD/IPK-GFI-IZD-POD_1000344/P1079981" xmlDataType="decimal"/>
    </xmlCellPr>
  </singleXmlCell>
  <singleXmlCell id="995" r="N30" connectionId="0">
    <xmlCellPr id="1" uniqueName="P1079982">
      <xmlPr mapId="1" xpath="/GFI-IZD-POD/IPK-GFI-IZD-POD_1000344/P1079982" xmlDataType="decimal"/>
    </xmlCellPr>
  </singleXmlCell>
  <singleXmlCell id="996" r="O30" connectionId="0">
    <xmlCellPr id="1" uniqueName="P1079983">
      <xmlPr mapId="1" xpath="/GFI-IZD-POD/IPK-GFI-IZD-POD_1000344/P1079983" xmlDataType="decimal"/>
    </xmlCellPr>
  </singleXmlCell>
  <singleXmlCell id="997" r="P30" connectionId="0">
    <xmlCellPr id="1" uniqueName="P1082162">
      <xmlPr mapId="1" xpath="/GFI-IZD-POD/IPK-GFI-IZD-POD_1000344/P1082162" xmlDataType="decimal"/>
    </xmlCellPr>
  </singleXmlCell>
  <singleXmlCell id="998" r="Q30" connectionId="0">
    <xmlCellPr id="1" uniqueName="P1082163">
      <xmlPr mapId="1" xpath="/GFI-IZD-POD/IPK-GFI-IZD-POD_1000344/P1082163" xmlDataType="decimal"/>
    </xmlCellPr>
  </singleXmlCell>
  <singleXmlCell id="999" r="R30" connectionId="0">
    <xmlCellPr id="1" uniqueName="P1082164">
      <xmlPr mapId="1" xpath="/GFI-IZD-POD/IPK-GFI-IZD-POD_1000344/P1082164" xmlDataType="decimal"/>
    </xmlCellPr>
  </singleXmlCell>
  <singleXmlCell id="1000" r="U30" connectionId="0">
    <xmlCellPr id="1" uniqueName="P1082165">
      <xmlPr mapId="1" xpath="/GFI-IZD-POD/IPK-GFI-IZD-POD_1000344/P1082165" xmlDataType="decimal"/>
    </xmlCellPr>
  </singleXmlCell>
  <singleXmlCell id="1001" r="V30" connectionId="0">
    <xmlCellPr id="1" uniqueName="P1082166">
      <xmlPr mapId="1" xpath="/GFI-IZD-POD/IPK-GFI-IZD-POD_1000344/P1082166" xmlDataType="decimal"/>
    </xmlCellPr>
  </singleXmlCell>
  <singleXmlCell id="1002" r="W30" connectionId="0">
    <xmlCellPr id="1" uniqueName="P1082167">
      <xmlPr mapId="1" xpath="/GFI-IZD-POD/IPK-GFI-IZD-POD_1000344/P1082167" xmlDataType="decimal"/>
    </xmlCellPr>
  </singleXmlCell>
  <singleXmlCell id="1003" r="X30" connectionId="0">
    <xmlCellPr id="1" uniqueName="P1082168">
      <xmlPr mapId="1" xpath="/GFI-IZD-POD/IPK-GFI-IZD-POD_1000344/P1082168" xmlDataType="decimal"/>
    </xmlCellPr>
  </singleXmlCell>
  <singleXmlCell id="1004" r="Y30" connectionId="0">
    <xmlCellPr id="1" uniqueName="P1082169">
      <xmlPr mapId="1" xpath="/GFI-IZD-POD/IPK-GFI-IZD-POD_1000344/P1082169" xmlDataType="decimal"/>
    </xmlCellPr>
  </singleXmlCell>
  <singleXmlCell id="1005" r="H32" connectionId="0">
    <xmlCellPr id="1" uniqueName="P1079984">
      <xmlPr mapId="1" xpath="/GFI-IZD-POD/IPK-GFI-IZD-POD_1000344/P1079984" xmlDataType="decimal"/>
    </xmlCellPr>
  </singleXmlCell>
  <singleXmlCell id="1006" r="I32" connectionId="0">
    <xmlCellPr id="1" uniqueName="P1079985">
      <xmlPr mapId="1" xpath="/GFI-IZD-POD/IPK-GFI-IZD-POD_1000344/P1079985" xmlDataType="decimal"/>
    </xmlCellPr>
  </singleXmlCell>
  <singleXmlCell id="1007" r="J32" connectionId="0">
    <xmlCellPr id="1" uniqueName="P1079986">
      <xmlPr mapId="1" xpath="/GFI-IZD-POD/IPK-GFI-IZD-POD_1000344/P1079986" xmlDataType="decimal"/>
    </xmlCellPr>
  </singleXmlCell>
  <singleXmlCell id="1008" r="K32" connectionId="0">
    <xmlCellPr id="1" uniqueName="P1079987">
      <xmlPr mapId="1" xpath="/GFI-IZD-POD/IPK-GFI-IZD-POD_1000344/P1079987" xmlDataType="decimal"/>
    </xmlCellPr>
  </singleXmlCell>
  <singleXmlCell id="1009" r="L32" connectionId="0">
    <xmlCellPr id="1" uniqueName="P1079988">
      <xmlPr mapId="1" xpath="/GFI-IZD-POD/IPK-GFI-IZD-POD_1000344/P1079988" xmlDataType="decimal"/>
    </xmlCellPr>
  </singleXmlCell>
  <singleXmlCell id="1010" r="M32" connectionId="0">
    <xmlCellPr id="1" uniqueName="P1079989">
      <xmlPr mapId="1" xpath="/GFI-IZD-POD/IPK-GFI-IZD-POD_1000344/P1079989" xmlDataType="decimal"/>
    </xmlCellPr>
  </singleXmlCell>
  <singleXmlCell id="1011" r="N32" connectionId="0">
    <xmlCellPr id="1" uniqueName="P1079990">
      <xmlPr mapId="1" xpath="/GFI-IZD-POD/IPK-GFI-IZD-POD_1000344/P1079990" xmlDataType="decimal"/>
    </xmlCellPr>
  </singleXmlCell>
  <singleXmlCell id="1012" r="O32" connectionId="0">
    <xmlCellPr id="1" uniqueName="P1079991">
      <xmlPr mapId="1" xpath="/GFI-IZD-POD/IPK-GFI-IZD-POD_1000344/P1079991" xmlDataType="decimal"/>
    </xmlCellPr>
  </singleXmlCell>
  <singleXmlCell id="1013" r="P32" connectionId="0">
    <xmlCellPr id="1" uniqueName="P1082170">
      <xmlPr mapId="1" xpath="/GFI-IZD-POD/IPK-GFI-IZD-POD_1000344/P1082170" xmlDataType="decimal"/>
    </xmlCellPr>
  </singleXmlCell>
  <singleXmlCell id="1014" r="Q32" connectionId="0">
    <xmlCellPr id="1" uniqueName="P1082171">
      <xmlPr mapId="1" xpath="/GFI-IZD-POD/IPK-GFI-IZD-POD_1000344/P1082171" xmlDataType="decimal"/>
    </xmlCellPr>
  </singleXmlCell>
  <singleXmlCell id="1015" r="R32" connectionId="0">
    <xmlCellPr id="1" uniqueName="P1082172">
      <xmlPr mapId="1" xpath="/GFI-IZD-POD/IPK-GFI-IZD-POD_1000344/P1082172" xmlDataType="decimal"/>
    </xmlCellPr>
  </singleXmlCell>
  <singleXmlCell id="1016" r="U32" connectionId="0">
    <xmlCellPr id="1" uniqueName="P1082173">
      <xmlPr mapId="1" xpath="/GFI-IZD-POD/IPK-GFI-IZD-POD_1000344/P1082173" xmlDataType="decimal"/>
    </xmlCellPr>
  </singleXmlCell>
  <singleXmlCell id="1017" r="V32" connectionId="0">
    <xmlCellPr id="1" uniqueName="P1082174">
      <xmlPr mapId="1" xpath="/GFI-IZD-POD/IPK-GFI-IZD-POD_1000344/P1082174" xmlDataType="decimal"/>
    </xmlCellPr>
  </singleXmlCell>
  <singleXmlCell id="1018" r="W32" connectionId="0">
    <xmlCellPr id="1" uniqueName="P1082175">
      <xmlPr mapId="1" xpath="/GFI-IZD-POD/IPK-GFI-IZD-POD_1000344/P1082175" xmlDataType="decimal"/>
    </xmlCellPr>
  </singleXmlCell>
  <singleXmlCell id="1019" r="X32" connectionId="0">
    <xmlCellPr id="1" uniqueName="P1082176">
      <xmlPr mapId="1" xpath="/GFI-IZD-POD/IPK-GFI-IZD-POD_1000344/P1082176" xmlDataType="decimal"/>
    </xmlCellPr>
  </singleXmlCell>
  <singleXmlCell id="1020" r="Y32" connectionId="0">
    <xmlCellPr id="1" uniqueName="P1082177">
      <xmlPr mapId="1" xpath="/GFI-IZD-POD/IPK-GFI-IZD-POD_1000344/P1082177" xmlDataType="decimal"/>
    </xmlCellPr>
  </singleXmlCell>
  <singleXmlCell id="1021" r="H33" connectionId="0">
    <xmlCellPr id="1" uniqueName="P1079992">
      <xmlPr mapId="1" xpath="/GFI-IZD-POD/IPK-GFI-IZD-POD_1000344/P1079992" xmlDataType="decimal"/>
    </xmlCellPr>
  </singleXmlCell>
  <singleXmlCell id="1022" r="I33" connectionId="0">
    <xmlCellPr id="1" uniqueName="P1079993">
      <xmlPr mapId="1" xpath="/GFI-IZD-POD/IPK-GFI-IZD-POD_1000344/P1079993" xmlDataType="decimal"/>
    </xmlCellPr>
  </singleXmlCell>
  <singleXmlCell id="1023" r="J33" connectionId="0">
    <xmlCellPr id="1" uniqueName="P1079994">
      <xmlPr mapId="1" xpath="/GFI-IZD-POD/IPK-GFI-IZD-POD_1000344/P1079994" xmlDataType="decimal"/>
    </xmlCellPr>
  </singleXmlCell>
  <singleXmlCell id="1024" r="K33" connectionId="0">
    <xmlCellPr id="1" uniqueName="P1079995">
      <xmlPr mapId="1" xpath="/GFI-IZD-POD/IPK-GFI-IZD-POD_1000344/P1079995" xmlDataType="decimal"/>
    </xmlCellPr>
  </singleXmlCell>
  <singleXmlCell id="1025" r="L33" connectionId="0">
    <xmlCellPr id="1" uniqueName="P1079996">
      <xmlPr mapId="1" xpath="/GFI-IZD-POD/IPK-GFI-IZD-POD_1000344/P1079996" xmlDataType="decimal"/>
    </xmlCellPr>
  </singleXmlCell>
  <singleXmlCell id="1026" r="M33" connectionId="0">
    <xmlCellPr id="1" uniqueName="P1079997">
      <xmlPr mapId="1" xpath="/GFI-IZD-POD/IPK-GFI-IZD-POD_1000344/P1079997" xmlDataType="decimal"/>
    </xmlCellPr>
  </singleXmlCell>
  <singleXmlCell id="1027" r="N33" connectionId="0">
    <xmlCellPr id="1" uniqueName="P1079998">
      <xmlPr mapId="1" xpath="/GFI-IZD-POD/IPK-GFI-IZD-POD_1000344/P1079998" xmlDataType="decimal"/>
    </xmlCellPr>
  </singleXmlCell>
  <singleXmlCell id="1028" r="O33" connectionId="0">
    <xmlCellPr id="1" uniqueName="P1079999">
      <xmlPr mapId="1" xpath="/GFI-IZD-POD/IPK-GFI-IZD-POD_1000344/P1079999" xmlDataType="decimal"/>
    </xmlCellPr>
  </singleXmlCell>
  <singleXmlCell id="1029" r="P33" connectionId="0">
    <xmlCellPr id="1" uniqueName="P1082178">
      <xmlPr mapId="1" xpath="/GFI-IZD-POD/IPK-GFI-IZD-POD_1000344/P1082178" xmlDataType="decimal"/>
    </xmlCellPr>
  </singleXmlCell>
  <singleXmlCell id="1030" r="Q33" connectionId="0">
    <xmlCellPr id="1" uniqueName="P1082179">
      <xmlPr mapId="1" xpath="/GFI-IZD-POD/IPK-GFI-IZD-POD_1000344/P1082179" xmlDataType="decimal"/>
    </xmlCellPr>
  </singleXmlCell>
  <singleXmlCell id="1031" r="R33" connectionId="0">
    <xmlCellPr id="1" uniqueName="P1082180">
      <xmlPr mapId="1" xpath="/GFI-IZD-POD/IPK-GFI-IZD-POD_1000344/P1082180" xmlDataType="decimal"/>
    </xmlCellPr>
  </singleXmlCell>
  <singleXmlCell id="1032" r="U33" connectionId="0">
    <xmlCellPr id="1" uniqueName="P1082181">
      <xmlPr mapId="1" xpath="/GFI-IZD-POD/IPK-GFI-IZD-POD_1000344/P1082181" xmlDataType="decimal"/>
    </xmlCellPr>
  </singleXmlCell>
  <singleXmlCell id="1033" r="V33" connectionId="0">
    <xmlCellPr id="1" uniqueName="P1082182">
      <xmlPr mapId="1" xpath="/GFI-IZD-POD/IPK-GFI-IZD-POD_1000344/P1082182" xmlDataType="decimal"/>
    </xmlCellPr>
  </singleXmlCell>
  <singleXmlCell id="1034" r="W33" connectionId="0">
    <xmlCellPr id="1" uniqueName="P1082183">
      <xmlPr mapId="1" xpath="/GFI-IZD-POD/IPK-GFI-IZD-POD_1000344/P1082183" xmlDataType="decimal"/>
    </xmlCellPr>
  </singleXmlCell>
  <singleXmlCell id="1035" r="X33" connectionId="0">
    <xmlCellPr id="1" uniqueName="P1082184">
      <xmlPr mapId="1" xpath="/GFI-IZD-POD/IPK-GFI-IZD-POD_1000344/P1082184" xmlDataType="decimal"/>
    </xmlCellPr>
  </singleXmlCell>
  <singleXmlCell id="1036" r="Y33" connectionId="0">
    <xmlCellPr id="1" uniqueName="P1082185">
      <xmlPr mapId="1" xpath="/GFI-IZD-POD/IPK-GFI-IZD-POD_1000344/P1082185" xmlDataType="decimal"/>
    </xmlCellPr>
  </singleXmlCell>
  <singleXmlCell id="1037" r="H34" connectionId="0">
    <xmlCellPr id="1" uniqueName="P1080000">
      <xmlPr mapId="1" xpath="/GFI-IZD-POD/IPK-GFI-IZD-POD_1000344/P1080000" xmlDataType="decimal"/>
    </xmlCellPr>
  </singleXmlCell>
  <singleXmlCell id="1038" r="I34" connectionId="0">
    <xmlCellPr id="1" uniqueName="P1080001">
      <xmlPr mapId="1" xpath="/GFI-IZD-POD/IPK-GFI-IZD-POD_1000344/P1080001" xmlDataType="decimal"/>
    </xmlCellPr>
  </singleXmlCell>
  <singleXmlCell id="1039" r="J34" connectionId="0">
    <xmlCellPr id="1" uniqueName="P1080002">
      <xmlPr mapId="1" xpath="/GFI-IZD-POD/IPK-GFI-IZD-POD_1000344/P1080002" xmlDataType="decimal"/>
    </xmlCellPr>
  </singleXmlCell>
  <singleXmlCell id="1040" r="K34" connectionId="0">
    <xmlCellPr id="1" uniqueName="P1080003">
      <xmlPr mapId="1" xpath="/GFI-IZD-POD/IPK-GFI-IZD-POD_1000344/P1080003" xmlDataType="decimal"/>
    </xmlCellPr>
  </singleXmlCell>
  <singleXmlCell id="1041" r="L34" connectionId="0">
    <xmlCellPr id="1" uniqueName="P1080004">
      <xmlPr mapId="1" xpath="/GFI-IZD-POD/IPK-GFI-IZD-POD_1000344/P1080004" xmlDataType="decimal"/>
    </xmlCellPr>
  </singleXmlCell>
  <singleXmlCell id="1042" r="M34" connectionId="0">
    <xmlCellPr id="1" uniqueName="P1080005">
      <xmlPr mapId="1" xpath="/GFI-IZD-POD/IPK-GFI-IZD-POD_1000344/P1080005" xmlDataType="decimal"/>
    </xmlCellPr>
  </singleXmlCell>
  <singleXmlCell id="1043" r="N34" connectionId="0">
    <xmlCellPr id="1" uniqueName="P1080006">
      <xmlPr mapId="1" xpath="/GFI-IZD-POD/IPK-GFI-IZD-POD_1000344/P1080006" xmlDataType="decimal"/>
    </xmlCellPr>
  </singleXmlCell>
  <singleXmlCell id="1044" r="O34" connectionId="0">
    <xmlCellPr id="1" uniqueName="P1080007">
      <xmlPr mapId="1" xpath="/GFI-IZD-POD/IPK-GFI-IZD-POD_1000344/P1080007" xmlDataType="decimal"/>
    </xmlCellPr>
  </singleXmlCell>
  <singleXmlCell id="1045" r="P34" connectionId="0">
    <xmlCellPr id="1" uniqueName="P1082186">
      <xmlPr mapId="1" xpath="/GFI-IZD-POD/IPK-GFI-IZD-POD_1000344/P1082186" xmlDataType="decimal"/>
    </xmlCellPr>
  </singleXmlCell>
  <singleXmlCell id="1046" r="Q34" connectionId="0">
    <xmlCellPr id="1" uniqueName="P1082187">
      <xmlPr mapId="1" xpath="/GFI-IZD-POD/IPK-GFI-IZD-POD_1000344/P1082187" xmlDataType="decimal"/>
    </xmlCellPr>
  </singleXmlCell>
  <singleXmlCell id="1047" r="R34" connectionId="0">
    <xmlCellPr id="1" uniqueName="P1082188">
      <xmlPr mapId="1" xpath="/GFI-IZD-POD/IPK-GFI-IZD-POD_1000344/P1082188" xmlDataType="decimal"/>
    </xmlCellPr>
  </singleXmlCell>
  <singleXmlCell id="1048" r="U34" connectionId="0">
    <xmlCellPr id="1" uniqueName="P1082189">
      <xmlPr mapId="1" xpath="/GFI-IZD-POD/IPK-GFI-IZD-POD_1000344/P1082189" xmlDataType="decimal"/>
    </xmlCellPr>
  </singleXmlCell>
  <singleXmlCell id="1049" r="V34" connectionId="0">
    <xmlCellPr id="1" uniqueName="P1082190">
      <xmlPr mapId="1" xpath="/GFI-IZD-POD/IPK-GFI-IZD-POD_1000344/P1082190" xmlDataType="decimal"/>
    </xmlCellPr>
  </singleXmlCell>
  <singleXmlCell id="1050" r="W34" connectionId="0">
    <xmlCellPr id="1" uniqueName="P1082191">
      <xmlPr mapId="1" xpath="/GFI-IZD-POD/IPK-GFI-IZD-POD_1000344/P1082191" xmlDataType="decimal"/>
    </xmlCellPr>
  </singleXmlCell>
  <singleXmlCell id="1051" r="X34" connectionId="0">
    <xmlCellPr id="1" uniqueName="P1082192">
      <xmlPr mapId="1" xpath="/GFI-IZD-POD/IPK-GFI-IZD-POD_1000344/P1082192" xmlDataType="decimal"/>
    </xmlCellPr>
  </singleXmlCell>
  <singleXmlCell id="1052" r="Y34" connectionId="0">
    <xmlCellPr id="1" uniqueName="P1082193">
      <xmlPr mapId="1" xpath="/GFI-IZD-POD/IPK-GFI-IZD-POD_1000344/P1082193" xmlDataType="decimal"/>
    </xmlCellPr>
  </singleXmlCell>
  <singleXmlCell id="1053" r="H36" connectionId="0">
    <xmlCellPr id="1" uniqueName="P1080008">
      <xmlPr mapId="1" xpath="/GFI-IZD-POD/IPK-GFI-IZD-POD_1000344/P1080008" xmlDataType="decimal"/>
    </xmlCellPr>
  </singleXmlCell>
  <singleXmlCell id="1054" r="I36" connectionId="0">
    <xmlCellPr id="1" uniqueName="P1080009">
      <xmlPr mapId="1" xpath="/GFI-IZD-POD/IPK-GFI-IZD-POD_1000344/P1080009" xmlDataType="decimal"/>
    </xmlCellPr>
  </singleXmlCell>
  <singleXmlCell id="1055" r="J36" connectionId="0">
    <xmlCellPr id="1" uniqueName="P1080010">
      <xmlPr mapId="1" xpath="/GFI-IZD-POD/IPK-GFI-IZD-POD_1000344/P1080010" xmlDataType="decimal"/>
    </xmlCellPr>
  </singleXmlCell>
  <singleXmlCell id="1056" r="K36" connectionId="0">
    <xmlCellPr id="1" uniqueName="P1080011">
      <xmlPr mapId="1" xpath="/GFI-IZD-POD/IPK-GFI-IZD-POD_1000344/P1080011" xmlDataType="decimal"/>
    </xmlCellPr>
  </singleXmlCell>
  <singleXmlCell id="1057" r="L36" connectionId="0">
    <xmlCellPr id="1" uniqueName="P1080012">
      <xmlPr mapId="1" xpath="/GFI-IZD-POD/IPK-GFI-IZD-POD_1000344/P1080012" xmlDataType="decimal"/>
    </xmlCellPr>
  </singleXmlCell>
  <singleXmlCell id="1058" r="M36" connectionId="0">
    <xmlCellPr id="1" uniqueName="P1080013">
      <xmlPr mapId="1" xpath="/GFI-IZD-POD/IPK-GFI-IZD-POD_1000344/P1080013" xmlDataType="decimal"/>
    </xmlCellPr>
  </singleXmlCell>
  <singleXmlCell id="1059" r="N36" connectionId="0">
    <xmlCellPr id="1" uniqueName="P1080014">
      <xmlPr mapId="1" xpath="/GFI-IZD-POD/IPK-GFI-IZD-POD_1000344/P1080014" xmlDataType="decimal"/>
    </xmlCellPr>
  </singleXmlCell>
  <singleXmlCell id="1060" r="O36" connectionId="0">
    <xmlCellPr id="1" uniqueName="P1080015">
      <xmlPr mapId="1" xpath="/GFI-IZD-POD/IPK-GFI-IZD-POD_1000344/P1080015" xmlDataType="decimal"/>
    </xmlCellPr>
  </singleXmlCell>
  <singleXmlCell id="1062" r="P36" connectionId="0">
    <xmlCellPr id="1" uniqueName="P1082194">
      <xmlPr mapId="1" xpath="/GFI-IZD-POD/IPK-GFI-IZD-POD_1000344/P1082194" xmlDataType="decimal"/>
    </xmlCellPr>
  </singleXmlCell>
  <singleXmlCell id="1063" r="Q36" connectionId="0">
    <xmlCellPr id="1" uniqueName="P1082195">
      <xmlPr mapId="1" xpath="/GFI-IZD-POD/IPK-GFI-IZD-POD_1000344/P1082195" xmlDataType="decimal"/>
    </xmlCellPr>
  </singleXmlCell>
  <singleXmlCell id="1064" r="R36" connectionId="0">
    <xmlCellPr id="1" uniqueName="P1082196">
      <xmlPr mapId="1" xpath="/GFI-IZD-POD/IPK-GFI-IZD-POD_1000344/P1082196" xmlDataType="decimal"/>
    </xmlCellPr>
  </singleXmlCell>
  <singleXmlCell id="1065" r="U36" connectionId="0">
    <xmlCellPr id="1" uniqueName="P1082197">
      <xmlPr mapId="1" xpath="/GFI-IZD-POD/IPK-GFI-IZD-POD_1000344/P1082197" xmlDataType="decimal"/>
    </xmlCellPr>
  </singleXmlCell>
  <singleXmlCell id="1066" r="V36" connectionId="0">
    <xmlCellPr id="1" uniqueName="P1082198">
      <xmlPr mapId="1" xpath="/GFI-IZD-POD/IPK-GFI-IZD-POD_1000344/P1082198" xmlDataType="decimal"/>
    </xmlCellPr>
  </singleXmlCell>
  <singleXmlCell id="1067" r="W36" connectionId="0">
    <xmlCellPr id="1" uniqueName="P1082199">
      <xmlPr mapId="1" xpath="/GFI-IZD-POD/IPK-GFI-IZD-POD_1000344/P1082199" xmlDataType="decimal"/>
    </xmlCellPr>
  </singleXmlCell>
  <singleXmlCell id="1068" r="X36" connectionId="0">
    <xmlCellPr id="1" uniqueName="P1082200">
      <xmlPr mapId="1" xpath="/GFI-IZD-POD/IPK-GFI-IZD-POD_1000344/P1082200" xmlDataType="decimal"/>
    </xmlCellPr>
  </singleXmlCell>
  <singleXmlCell id="1069" r="Y36" connectionId="0">
    <xmlCellPr id="1" uniqueName="P1082201">
      <xmlPr mapId="1" xpath="/GFI-IZD-POD/IPK-GFI-IZD-POD_1000344/P1082201" xmlDataType="decimal"/>
    </xmlCellPr>
  </singleXmlCell>
  <singleXmlCell id="1070" r="H37" connectionId="0">
    <xmlCellPr id="1" uniqueName="P1080016">
      <xmlPr mapId="1" xpath="/GFI-IZD-POD/IPK-GFI-IZD-POD_1000344/P1080016" xmlDataType="decimal"/>
    </xmlCellPr>
  </singleXmlCell>
  <singleXmlCell id="1071" r="I37" connectionId="0">
    <xmlCellPr id="1" uniqueName="P1080017">
      <xmlPr mapId="1" xpath="/GFI-IZD-POD/IPK-GFI-IZD-POD_1000344/P1080017" xmlDataType="decimal"/>
    </xmlCellPr>
  </singleXmlCell>
  <singleXmlCell id="1072" r="J37" connectionId="0">
    <xmlCellPr id="1" uniqueName="P1080018">
      <xmlPr mapId="1" xpath="/GFI-IZD-POD/IPK-GFI-IZD-POD_1000344/P1080018" xmlDataType="decimal"/>
    </xmlCellPr>
  </singleXmlCell>
  <singleXmlCell id="1073" r="K37" connectionId="0">
    <xmlCellPr id="1" uniqueName="P1080019">
      <xmlPr mapId="1" xpath="/GFI-IZD-POD/IPK-GFI-IZD-POD_1000344/P1080019" xmlDataType="decimal"/>
    </xmlCellPr>
  </singleXmlCell>
  <singleXmlCell id="1074" r="L37" connectionId="0">
    <xmlCellPr id="1" uniqueName="P1080020">
      <xmlPr mapId="1" xpath="/GFI-IZD-POD/IPK-GFI-IZD-POD_1000344/P1080020" xmlDataType="decimal"/>
    </xmlCellPr>
  </singleXmlCell>
  <singleXmlCell id="1075" r="M37" connectionId="0">
    <xmlCellPr id="1" uniqueName="P1080021">
      <xmlPr mapId="1" xpath="/GFI-IZD-POD/IPK-GFI-IZD-POD_1000344/P1080021" xmlDataType="decimal"/>
    </xmlCellPr>
  </singleXmlCell>
  <singleXmlCell id="1076" r="N37" connectionId="0">
    <xmlCellPr id="1" uniqueName="P1080022">
      <xmlPr mapId="1" xpath="/GFI-IZD-POD/IPK-GFI-IZD-POD_1000344/P1080022" xmlDataType="decimal"/>
    </xmlCellPr>
  </singleXmlCell>
  <singleXmlCell id="1077" r="O37" connectionId="0">
    <xmlCellPr id="1" uniqueName="P1080023">
      <xmlPr mapId="1" xpath="/GFI-IZD-POD/IPK-GFI-IZD-POD_1000344/P1080023" xmlDataType="decimal"/>
    </xmlCellPr>
  </singleXmlCell>
  <singleXmlCell id="1078" r="P37" connectionId="0">
    <xmlCellPr id="1" uniqueName="P1082202">
      <xmlPr mapId="1" xpath="/GFI-IZD-POD/IPK-GFI-IZD-POD_1000344/P1082202" xmlDataType="decimal"/>
    </xmlCellPr>
  </singleXmlCell>
  <singleXmlCell id="1079" r="Q37" connectionId="0">
    <xmlCellPr id="1" uniqueName="P1082203">
      <xmlPr mapId="1" xpath="/GFI-IZD-POD/IPK-GFI-IZD-POD_1000344/P1082203" xmlDataType="decimal"/>
    </xmlCellPr>
  </singleXmlCell>
  <singleXmlCell id="1080" r="R37" connectionId="0">
    <xmlCellPr id="1" uniqueName="P1082204">
      <xmlPr mapId="1" xpath="/GFI-IZD-POD/IPK-GFI-IZD-POD_1000344/P1082204" xmlDataType="decimal"/>
    </xmlCellPr>
  </singleXmlCell>
  <singleXmlCell id="1081" r="U37" connectionId="0">
    <xmlCellPr id="1" uniqueName="P1082205">
      <xmlPr mapId="1" xpath="/GFI-IZD-POD/IPK-GFI-IZD-POD_1000344/P1082205" xmlDataType="decimal"/>
    </xmlCellPr>
  </singleXmlCell>
  <singleXmlCell id="1082" r="V37" connectionId="0">
    <xmlCellPr id="1" uniqueName="P1082206">
      <xmlPr mapId="1" xpath="/GFI-IZD-POD/IPK-GFI-IZD-POD_1000344/P1082206" xmlDataType="decimal"/>
    </xmlCellPr>
  </singleXmlCell>
  <singleXmlCell id="1083" r="W37" connectionId="0">
    <xmlCellPr id="1" uniqueName="P1082207">
      <xmlPr mapId="1" xpath="/GFI-IZD-POD/IPK-GFI-IZD-POD_1000344/P1082207" xmlDataType="decimal"/>
    </xmlCellPr>
  </singleXmlCell>
  <singleXmlCell id="1084" r="X37" connectionId="0">
    <xmlCellPr id="1" uniqueName="P1082208">
      <xmlPr mapId="1" xpath="/GFI-IZD-POD/IPK-GFI-IZD-POD_1000344/P1082208" xmlDataType="decimal"/>
    </xmlCellPr>
  </singleXmlCell>
  <singleXmlCell id="1085" r="Y37" connectionId="0">
    <xmlCellPr id="1" uniqueName="P1082209">
      <xmlPr mapId="1" xpath="/GFI-IZD-POD/IPK-GFI-IZD-POD_1000344/P1082209" xmlDataType="decimal"/>
    </xmlCellPr>
  </singleXmlCell>
  <singleXmlCell id="1086" r="H38" connectionId="0">
    <xmlCellPr id="1" uniqueName="P1080024">
      <xmlPr mapId="1" xpath="/GFI-IZD-POD/IPK-GFI-IZD-POD_1000344/P1080024" xmlDataType="decimal"/>
    </xmlCellPr>
  </singleXmlCell>
  <singleXmlCell id="1087" r="I38" connectionId="0">
    <xmlCellPr id="1" uniqueName="P1080025">
      <xmlPr mapId="1" xpath="/GFI-IZD-POD/IPK-GFI-IZD-POD_1000344/P1080025" xmlDataType="decimal"/>
    </xmlCellPr>
  </singleXmlCell>
  <singleXmlCell id="1088" r="J38" connectionId="0">
    <xmlCellPr id="1" uniqueName="P1080026">
      <xmlPr mapId="1" xpath="/GFI-IZD-POD/IPK-GFI-IZD-POD_1000344/P1080026" xmlDataType="decimal"/>
    </xmlCellPr>
  </singleXmlCell>
  <singleXmlCell id="1089" r="K38" connectionId="0">
    <xmlCellPr id="1" uniqueName="P1080027">
      <xmlPr mapId="1" xpath="/GFI-IZD-POD/IPK-GFI-IZD-POD_1000344/P1080027" xmlDataType="decimal"/>
    </xmlCellPr>
  </singleXmlCell>
  <singleXmlCell id="1090" r="L38" connectionId="0">
    <xmlCellPr id="1" uniqueName="P1080028">
      <xmlPr mapId="1" xpath="/GFI-IZD-POD/IPK-GFI-IZD-POD_1000344/P1080028" xmlDataType="decimal"/>
    </xmlCellPr>
  </singleXmlCell>
  <singleXmlCell id="1091" r="M38" connectionId="0">
    <xmlCellPr id="1" uniqueName="P1080029">
      <xmlPr mapId="1" xpath="/GFI-IZD-POD/IPK-GFI-IZD-POD_1000344/P1080029" xmlDataType="decimal"/>
    </xmlCellPr>
  </singleXmlCell>
  <singleXmlCell id="1092" r="N38" connectionId="0">
    <xmlCellPr id="1" uniqueName="P1080030">
      <xmlPr mapId="1" xpath="/GFI-IZD-POD/IPK-GFI-IZD-POD_1000344/P1080030" xmlDataType="decimal"/>
    </xmlCellPr>
  </singleXmlCell>
  <singleXmlCell id="1093" r="O38" connectionId="0">
    <xmlCellPr id="1" uniqueName="P1080031">
      <xmlPr mapId="1" xpath="/GFI-IZD-POD/IPK-GFI-IZD-POD_1000344/P1080031" xmlDataType="decimal"/>
    </xmlCellPr>
  </singleXmlCell>
  <singleXmlCell id="1094" r="P38" connectionId="0">
    <xmlCellPr id="1" uniqueName="P1082210">
      <xmlPr mapId="1" xpath="/GFI-IZD-POD/IPK-GFI-IZD-POD_1000344/P1082210" xmlDataType="decimal"/>
    </xmlCellPr>
  </singleXmlCell>
  <singleXmlCell id="1095" r="Q38" connectionId="0">
    <xmlCellPr id="1" uniqueName="P1082211">
      <xmlPr mapId="1" xpath="/GFI-IZD-POD/IPK-GFI-IZD-POD_1000344/P1082211" xmlDataType="decimal"/>
    </xmlCellPr>
  </singleXmlCell>
  <singleXmlCell id="1096" r="R38" connectionId="0">
    <xmlCellPr id="1" uniqueName="P1082212">
      <xmlPr mapId="1" xpath="/GFI-IZD-POD/IPK-GFI-IZD-POD_1000344/P1082212" xmlDataType="decimal"/>
    </xmlCellPr>
  </singleXmlCell>
  <singleXmlCell id="1097" r="U38" connectionId="0">
    <xmlCellPr id="1" uniqueName="P1082213">
      <xmlPr mapId="1" xpath="/GFI-IZD-POD/IPK-GFI-IZD-POD_1000344/P1082213" xmlDataType="decimal"/>
    </xmlCellPr>
  </singleXmlCell>
  <singleXmlCell id="1098" r="V38" connectionId="0">
    <xmlCellPr id="1" uniqueName="P1082214">
      <xmlPr mapId="1" xpath="/GFI-IZD-POD/IPK-GFI-IZD-POD_1000344/P1082214" xmlDataType="decimal"/>
    </xmlCellPr>
  </singleXmlCell>
  <singleXmlCell id="1099" r="W38" connectionId="0">
    <xmlCellPr id="1" uniqueName="P1082215">
      <xmlPr mapId="1" xpath="/GFI-IZD-POD/IPK-GFI-IZD-POD_1000344/P1082215" xmlDataType="decimal"/>
    </xmlCellPr>
  </singleXmlCell>
  <singleXmlCell id="1100" r="X38" connectionId="0">
    <xmlCellPr id="1" uniqueName="P1082216">
      <xmlPr mapId="1" xpath="/GFI-IZD-POD/IPK-GFI-IZD-POD_1000344/P1082216" xmlDataType="decimal"/>
    </xmlCellPr>
  </singleXmlCell>
  <singleXmlCell id="1101" r="Y38" connectionId="0">
    <xmlCellPr id="1" uniqueName="P1082217">
      <xmlPr mapId="1" xpath="/GFI-IZD-POD/IPK-GFI-IZD-POD_1000344/P1082217" xmlDataType="decimal"/>
    </xmlCellPr>
  </singleXmlCell>
  <singleXmlCell id="1102" r="H39" connectionId="0">
    <xmlCellPr id="1" uniqueName="P1080032">
      <xmlPr mapId="1" xpath="/GFI-IZD-POD/IPK-GFI-IZD-POD_1000344/P1080032" xmlDataType="decimal"/>
    </xmlCellPr>
  </singleXmlCell>
  <singleXmlCell id="1103" r="I39" connectionId="0">
    <xmlCellPr id="1" uniqueName="P1080033">
      <xmlPr mapId="1" xpath="/GFI-IZD-POD/IPK-GFI-IZD-POD_1000344/P1080033" xmlDataType="decimal"/>
    </xmlCellPr>
  </singleXmlCell>
  <singleXmlCell id="1104" r="J39" connectionId="0">
    <xmlCellPr id="1" uniqueName="P1080034">
      <xmlPr mapId="1" xpath="/GFI-IZD-POD/IPK-GFI-IZD-POD_1000344/P1080034" xmlDataType="decimal"/>
    </xmlCellPr>
  </singleXmlCell>
  <singleXmlCell id="1105" r="K39" connectionId="0">
    <xmlCellPr id="1" uniqueName="P1080035">
      <xmlPr mapId="1" xpath="/GFI-IZD-POD/IPK-GFI-IZD-POD_1000344/P1080035" xmlDataType="decimal"/>
    </xmlCellPr>
  </singleXmlCell>
  <singleXmlCell id="1106" r="L39" connectionId="0">
    <xmlCellPr id="1" uniqueName="P1080036">
      <xmlPr mapId="1" xpath="/GFI-IZD-POD/IPK-GFI-IZD-POD_1000344/P1080036" xmlDataType="decimal"/>
    </xmlCellPr>
  </singleXmlCell>
  <singleXmlCell id="1107" r="M39" connectionId="0">
    <xmlCellPr id="1" uniqueName="P1080037">
      <xmlPr mapId="1" xpath="/GFI-IZD-POD/IPK-GFI-IZD-POD_1000344/P1080037" xmlDataType="decimal"/>
    </xmlCellPr>
  </singleXmlCell>
  <singleXmlCell id="1108" r="N39" connectionId="0">
    <xmlCellPr id="1" uniqueName="P1080038">
      <xmlPr mapId="1" xpath="/GFI-IZD-POD/IPK-GFI-IZD-POD_1000344/P1080038" xmlDataType="decimal"/>
    </xmlCellPr>
  </singleXmlCell>
  <singleXmlCell id="1109" r="O39" connectionId="0">
    <xmlCellPr id="1" uniqueName="P1080039">
      <xmlPr mapId="1" xpath="/GFI-IZD-POD/IPK-GFI-IZD-POD_1000344/P1080039" xmlDataType="decimal"/>
    </xmlCellPr>
  </singleXmlCell>
  <singleXmlCell id="1110" r="P39" connectionId="0">
    <xmlCellPr id="1" uniqueName="P1082220">
      <xmlPr mapId="1" xpath="/GFI-IZD-POD/IPK-GFI-IZD-POD_1000344/P1082220" xmlDataType="decimal"/>
    </xmlCellPr>
  </singleXmlCell>
  <singleXmlCell id="1111" r="Q39" connectionId="0">
    <xmlCellPr id="1" uniqueName="P1082222">
      <xmlPr mapId="1" xpath="/GFI-IZD-POD/IPK-GFI-IZD-POD_1000344/P1082222" xmlDataType="decimal"/>
    </xmlCellPr>
  </singleXmlCell>
  <singleXmlCell id="1112" r="R39" connectionId="0">
    <xmlCellPr id="1" uniqueName="P1082224">
      <xmlPr mapId="1" xpath="/GFI-IZD-POD/IPK-GFI-IZD-POD_1000344/P1082224" xmlDataType="decimal"/>
    </xmlCellPr>
  </singleXmlCell>
  <singleXmlCell id="1113" r="U39" connectionId="0">
    <xmlCellPr id="1" uniqueName="P1082225">
      <xmlPr mapId="1" xpath="/GFI-IZD-POD/IPK-GFI-IZD-POD_1000344/P1082225" xmlDataType="decimal"/>
    </xmlCellPr>
  </singleXmlCell>
  <singleXmlCell id="1114" r="V39" connectionId="0">
    <xmlCellPr id="1" uniqueName="P1082227">
      <xmlPr mapId="1" xpath="/GFI-IZD-POD/IPK-GFI-IZD-POD_1000344/P1082227" xmlDataType="decimal"/>
    </xmlCellPr>
  </singleXmlCell>
  <singleXmlCell id="1115" r="W39" connectionId="0">
    <xmlCellPr id="1" uniqueName="P1082229">
      <xmlPr mapId="1" xpath="/GFI-IZD-POD/IPK-GFI-IZD-POD_1000344/P1082229" xmlDataType="decimal"/>
    </xmlCellPr>
  </singleXmlCell>
  <singleXmlCell id="1116" r="X39" connectionId="0">
    <xmlCellPr id="1" uniqueName="P1082232">
      <xmlPr mapId="1" xpath="/GFI-IZD-POD/IPK-GFI-IZD-POD_1000344/P1082232" xmlDataType="decimal"/>
    </xmlCellPr>
  </singleXmlCell>
  <singleXmlCell id="1117" r="Y39" connectionId="0">
    <xmlCellPr id="1" uniqueName="P1082234">
      <xmlPr mapId="1" xpath="/GFI-IZD-POD/IPK-GFI-IZD-POD_1000344/P1082234" xmlDataType="decimal"/>
    </xmlCellPr>
  </singleXmlCell>
  <singleXmlCell id="1118" r="H40" connectionId="0">
    <xmlCellPr id="1" uniqueName="P1080040">
      <xmlPr mapId="1" xpath="/GFI-IZD-POD/IPK-GFI-IZD-POD_1000344/P1080040" xmlDataType="decimal"/>
    </xmlCellPr>
  </singleXmlCell>
  <singleXmlCell id="1119" r="I40" connectionId="0">
    <xmlCellPr id="1" uniqueName="P1080041">
      <xmlPr mapId="1" xpath="/GFI-IZD-POD/IPK-GFI-IZD-POD_1000344/P1080041" xmlDataType="decimal"/>
    </xmlCellPr>
  </singleXmlCell>
  <singleXmlCell id="1120" r="J40" connectionId="0">
    <xmlCellPr id="1" uniqueName="P1080042">
      <xmlPr mapId="1" xpath="/GFI-IZD-POD/IPK-GFI-IZD-POD_1000344/P1080042" xmlDataType="decimal"/>
    </xmlCellPr>
  </singleXmlCell>
  <singleXmlCell id="1121" r="K40" connectionId="0">
    <xmlCellPr id="1" uniqueName="P1080043">
      <xmlPr mapId="1" xpath="/GFI-IZD-POD/IPK-GFI-IZD-POD_1000344/P1080043" xmlDataType="decimal"/>
    </xmlCellPr>
  </singleXmlCell>
  <singleXmlCell id="1122" r="L40" connectionId="0">
    <xmlCellPr id="1" uniqueName="P1080044">
      <xmlPr mapId="1" xpath="/GFI-IZD-POD/IPK-GFI-IZD-POD_1000344/P1080044" xmlDataType="decimal"/>
    </xmlCellPr>
  </singleXmlCell>
  <singleXmlCell id="1123" r="M40" connectionId="0">
    <xmlCellPr id="1" uniqueName="P1080045">
      <xmlPr mapId="1" xpath="/GFI-IZD-POD/IPK-GFI-IZD-POD_1000344/P1080045" xmlDataType="decimal"/>
    </xmlCellPr>
  </singleXmlCell>
  <singleXmlCell id="1124" r="N40" connectionId="0">
    <xmlCellPr id="1" uniqueName="P1080046">
      <xmlPr mapId="1" xpath="/GFI-IZD-POD/IPK-GFI-IZD-POD_1000344/P1080046" xmlDataType="decimal"/>
    </xmlCellPr>
  </singleXmlCell>
  <singleXmlCell id="1125" r="O40" connectionId="0">
    <xmlCellPr id="1" uniqueName="P1080047">
      <xmlPr mapId="1" xpath="/GFI-IZD-POD/IPK-GFI-IZD-POD_1000344/P1080047" xmlDataType="decimal"/>
    </xmlCellPr>
  </singleXmlCell>
  <singleXmlCell id="1126" r="P40" connectionId="0">
    <xmlCellPr id="1" uniqueName="P1082236">
      <xmlPr mapId="1" xpath="/GFI-IZD-POD/IPK-GFI-IZD-POD_1000344/P1082236" xmlDataType="decimal"/>
    </xmlCellPr>
  </singleXmlCell>
  <singleXmlCell id="1127" r="Q40" connectionId="0">
    <xmlCellPr id="1" uniqueName="P1082248">
      <xmlPr mapId="1" xpath="/GFI-IZD-POD/IPK-GFI-IZD-POD_1000344/P1082248" xmlDataType="decimal"/>
    </xmlCellPr>
  </singleXmlCell>
  <singleXmlCell id="1128" r="R40" connectionId="0">
    <xmlCellPr id="1" uniqueName="P1082250">
      <xmlPr mapId="1" xpath="/GFI-IZD-POD/IPK-GFI-IZD-POD_1000344/P1082250" xmlDataType="decimal"/>
    </xmlCellPr>
  </singleXmlCell>
  <singleXmlCell id="1129" r="U40" connectionId="0">
    <xmlCellPr id="1" uniqueName="P1082252">
      <xmlPr mapId="1" xpath="/GFI-IZD-POD/IPK-GFI-IZD-POD_1000344/P1082252" xmlDataType="decimal"/>
    </xmlCellPr>
  </singleXmlCell>
  <singleXmlCell id="1130" r="V40" connectionId="0">
    <xmlCellPr id="1" uniqueName="P1082254">
      <xmlPr mapId="1" xpath="/GFI-IZD-POD/IPK-GFI-IZD-POD_1000344/P1082254" xmlDataType="decimal"/>
    </xmlCellPr>
  </singleXmlCell>
  <singleXmlCell id="1131" r="W40" connectionId="0">
    <xmlCellPr id="1" uniqueName="P1082256">
      <xmlPr mapId="1" xpath="/GFI-IZD-POD/IPK-GFI-IZD-POD_1000344/P1082256" xmlDataType="decimal"/>
    </xmlCellPr>
  </singleXmlCell>
  <singleXmlCell id="1132" r="X40" connectionId="0">
    <xmlCellPr id="1" uniqueName="P1082257">
      <xmlPr mapId="1" xpath="/GFI-IZD-POD/IPK-GFI-IZD-POD_1000344/P1082257" xmlDataType="decimal"/>
    </xmlCellPr>
  </singleXmlCell>
  <singleXmlCell id="1133" r="Y40" connectionId="0">
    <xmlCellPr id="1" uniqueName="P1082259">
      <xmlPr mapId="1" xpath="/GFI-IZD-POD/IPK-GFI-IZD-POD_1000344/P1082259" xmlDataType="decimal"/>
    </xmlCellPr>
  </singleXmlCell>
  <singleXmlCell id="1134" r="H41" connectionId="0">
    <xmlCellPr id="1" uniqueName="P1080048">
      <xmlPr mapId="1" xpath="/GFI-IZD-POD/IPK-GFI-IZD-POD_1000344/P1080048" xmlDataType="decimal"/>
    </xmlCellPr>
  </singleXmlCell>
  <singleXmlCell id="1135" r="I41" connectionId="0">
    <xmlCellPr id="1" uniqueName="P1080049">
      <xmlPr mapId="1" xpath="/GFI-IZD-POD/IPK-GFI-IZD-POD_1000344/P1080049" xmlDataType="decimal"/>
    </xmlCellPr>
  </singleXmlCell>
  <singleXmlCell id="1136" r="J41" connectionId="0">
    <xmlCellPr id="1" uniqueName="P1080050">
      <xmlPr mapId="1" xpath="/GFI-IZD-POD/IPK-GFI-IZD-POD_1000344/P1080050" xmlDataType="decimal"/>
    </xmlCellPr>
  </singleXmlCell>
  <singleXmlCell id="1137" r="K41" connectionId="0">
    <xmlCellPr id="1" uniqueName="P1080051">
      <xmlPr mapId="1" xpath="/GFI-IZD-POD/IPK-GFI-IZD-POD_1000344/P1080051" xmlDataType="decimal"/>
    </xmlCellPr>
  </singleXmlCell>
  <singleXmlCell id="1138" r="L41" connectionId="0">
    <xmlCellPr id="1" uniqueName="P1080052">
      <xmlPr mapId="1" xpath="/GFI-IZD-POD/IPK-GFI-IZD-POD_1000344/P1080052" xmlDataType="decimal"/>
    </xmlCellPr>
  </singleXmlCell>
  <singleXmlCell id="1139" r="M41" connectionId="0">
    <xmlCellPr id="1" uniqueName="P1080053">
      <xmlPr mapId="1" xpath="/GFI-IZD-POD/IPK-GFI-IZD-POD_1000344/P1080053" xmlDataType="decimal"/>
    </xmlCellPr>
  </singleXmlCell>
  <singleXmlCell id="1140" r="N41" connectionId="0">
    <xmlCellPr id="1" uniqueName="P1080054">
      <xmlPr mapId="1" xpath="/GFI-IZD-POD/IPK-GFI-IZD-POD_1000344/P1080054" xmlDataType="decimal"/>
    </xmlCellPr>
  </singleXmlCell>
  <singleXmlCell id="1141" r="O41" connectionId="0">
    <xmlCellPr id="1" uniqueName="P1080055">
      <xmlPr mapId="1" xpath="/GFI-IZD-POD/IPK-GFI-IZD-POD_1000344/P1080055" xmlDataType="decimal"/>
    </xmlCellPr>
  </singleXmlCell>
  <singleXmlCell id="1142" r="P41" connectionId="0">
    <xmlCellPr id="1" uniqueName="P1082260">
      <xmlPr mapId="1" xpath="/GFI-IZD-POD/IPK-GFI-IZD-POD_1000344/P1082260" xmlDataType="decimal"/>
    </xmlCellPr>
  </singleXmlCell>
  <singleXmlCell id="1143" r="Q41" connectionId="0">
    <xmlCellPr id="1" uniqueName="P1082237">
      <xmlPr mapId="1" xpath="/GFI-IZD-POD/IPK-GFI-IZD-POD_1000344/P1082237" xmlDataType="decimal"/>
    </xmlCellPr>
  </singleXmlCell>
  <singleXmlCell id="1144" r="R41" connectionId="0">
    <xmlCellPr id="1" uniqueName="P1082261">
      <xmlPr mapId="1" xpath="/GFI-IZD-POD/IPK-GFI-IZD-POD_1000344/P1082261" xmlDataType="decimal"/>
    </xmlCellPr>
  </singleXmlCell>
  <singleXmlCell id="1145" r="U41" connectionId="0">
    <xmlCellPr id="1" uniqueName="P1082262">
      <xmlPr mapId="1" xpath="/GFI-IZD-POD/IPK-GFI-IZD-POD_1000344/P1082262" xmlDataType="decimal"/>
    </xmlCellPr>
  </singleXmlCell>
  <singleXmlCell id="1146" r="V41" connectionId="0">
    <xmlCellPr id="1" uniqueName="P1082264">
      <xmlPr mapId="1" xpath="/GFI-IZD-POD/IPK-GFI-IZD-POD_1000344/P1082264" xmlDataType="decimal"/>
    </xmlCellPr>
  </singleXmlCell>
  <singleXmlCell id="1147" r="W41" connectionId="0">
    <xmlCellPr id="1" uniqueName="P1082265">
      <xmlPr mapId="1" xpath="/GFI-IZD-POD/IPK-GFI-IZD-POD_1000344/P1082265" xmlDataType="decimal"/>
    </xmlCellPr>
  </singleXmlCell>
  <singleXmlCell id="1148" r="X41" connectionId="0">
    <xmlCellPr id="1" uniqueName="P1082266">
      <xmlPr mapId="1" xpath="/GFI-IZD-POD/IPK-GFI-IZD-POD_1000344/P1082266" xmlDataType="decimal"/>
    </xmlCellPr>
  </singleXmlCell>
  <singleXmlCell id="1149" r="Y41" connectionId="0">
    <xmlCellPr id="1" uniqueName="P1082267">
      <xmlPr mapId="1" xpath="/GFI-IZD-POD/IPK-GFI-IZD-POD_1000344/P1082267" xmlDataType="decimal"/>
    </xmlCellPr>
  </singleXmlCell>
  <singleXmlCell id="1150" r="H42" connectionId="0">
    <xmlCellPr id="1" uniqueName="P1080056">
      <xmlPr mapId="1" xpath="/GFI-IZD-POD/IPK-GFI-IZD-POD_1000344/P1080056" xmlDataType="decimal"/>
    </xmlCellPr>
  </singleXmlCell>
  <singleXmlCell id="1151" r="I42" connectionId="0">
    <xmlCellPr id="1" uniqueName="P1080057">
      <xmlPr mapId="1" xpath="/GFI-IZD-POD/IPK-GFI-IZD-POD_1000344/P1080057" xmlDataType="decimal"/>
    </xmlCellPr>
  </singleXmlCell>
  <singleXmlCell id="1152" r="J42" connectionId="0">
    <xmlCellPr id="1" uniqueName="P1080058">
      <xmlPr mapId="1" xpath="/GFI-IZD-POD/IPK-GFI-IZD-POD_1000344/P1080058" xmlDataType="decimal"/>
    </xmlCellPr>
  </singleXmlCell>
  <singleXmlCell id="1153" r="K42" connectionId="0">
    <xmlCellPr id="1" uniqueName="P1080059">
      <xmlPr mapId="1" xpath="/GFI-IZD-POD/IPK-GFI-IZD-POD_1000344/P1080059" xmlDataType="decimal"/>
    </xmlCellPr>
  </singleXmlCell>
  <singleXmlCell id="1154" r="L42" connectionId="0">
    <xmlCellPr id="1" uniqueName="P1080060">
      <xmlPr mapId="1" xpath="/GFI-IZD-POD/IPK-GFI-IZD-POD_1000344/P1080060" xmlDataType="decimal"/>
    </xmlCellPr>
  </singleXmlCell>
  <singleXmlCell id="1155" r="M42" connectionId="0">
    <xmlCellPr id="1" uniqueName="P1080061">
      <xmlPr mapId="1" xpath="/GFI-IZD-POD/IPK-GFI-IZD-POD_1000344/P1080061" xmlDataType="decimal"/>
    </xmlCellPr>
  </singleXmlCell>
  <singleXmlCell id="1156" r="N42" connectionId="0">
    <xmlCellPr id="1" uniqueName="P1080062">
      <xmlPr mapId="1" xpath="/GFI-IZD-POD/IPK-GFI-IZD-POD_1000344/P1080062" xmlDataType="decimal"/>
    </xmlCellPr>
  </singleXmlCell>
  <singleXmlCell id="1157" r="O42" connectionId="0">
    <xmlCellPr id="1" uniqueName="P1080063">
      <xmlPr mapId="1" xpath="/GFI-IZD-POD/IPK-GFI-IZD-POD_1000344/P1080063" xmlDataType="decimal"/>
    </xmlCellPr>
  </singleXmlCell>
  <singleXmlCell id="1158" r="P42" connectionId="0">
    <xmlCellPr id="1" uniqueName="P1082269">
      <xmlPr mapId="1" xpath="/GFI-IZD-POD/IPK-GFI-IZD-POD_1000344/P1082269" xmlDataType="decimal"/>
    </xmlCellPr>
  </singleXmlCell>
  <singleXmlCell id="1159" r="Q42" connectionId="0">
    <xmlCellPr id="1" uniqueName="P1082270">
      <xmlPr mapId="1" xpath="/GFI-IZD-POD/IPK-GFI-IZD-POD_1000344/P1082270" xmlDataType="decimal"/>
    </xmlCellPr>
  </singleXmlCell>
  <singleXmlCell id="1160" r="R42" connectionId="0">
    <xmlCellPr id="1" uniqueName="P1082239">
      <xmlPr mapId="1" xpath="/GFI-IZD-POD/IPK-GFI-IZD-POD_1000344/P1082239" xmlDataType="decimal"/>
    </xmlCellPr>
  </singleXmlCell>
  <singleXmlCell id="1161" r="U42" connectionId="0">
    <xmlCellPr id="1" uniqueName="P1082272">
      <xmlPr mapId="1" xpath="/GFI-IZD-POD/IPK-GFI-IZD-POD_1000344/P1082272" xmlDataType="decimal"/>
    </xmlCellPr>
  </singleXmlCell>
  <singleXmlCell id="1162" r="V42" connectionId="0">
    <xmlCellPr id="1" uniqueName="P1082273">
      <xmlPr mapId="1" xpath="/GFI-IZD-POD/IPK-GFI-IZD-POD_1000344/P1082273" xmlDataType="decimal"/>
    </xmlCellPr>
  </singleXmlCell>
  <singleXmlCell id="1163" r="W42" connectionId="0">
    <xmlCellPr id="1" uniqueName="P1082275">
      <xmlPr mapId="1" xpath="/GFI-IZD-POD/IPK-GFI-IZD-POD_1000344/P1082275" xmlDataType="decimal"/>
    </xmlCellPr>
  </singleXmlCell>
  <singleXmlCell id="1164" r="X42" connectionId="0">
    <xmlCellPr id="1" uniqueName="P1082276">
      <xmlPr mapId="1" xpath="/GFI-IZD-POD/IPK-GFI-IZD-POD_1000344/P1082276" xmlDataType="decimal"/>
    </xmlCellPr>
  </singleXmlCell>
  <singleXmlCell id="1165" r="Y42" connectionId="0">
    <xmlCellPr id="1" uniqueName="P1082277">
      <xmlPr mapId="1" xpath="/GFI-IZD-POD/IPK-GFI-IZD-POD_1000344/P1082277" xmlDataType="decimal"/>
    </xmlCellPr>
  </singleXmlCell>
  <singleXmlCell id="1166" r="H43" connectionId="0">
    <xmlCellPr id="1" uniqueName="P1080064">
      <xmlPr mapId="1" xpath="/GFI-IZD-POD/IPK-GFI-IZD-POD_1000344/P1080064" xmlDataType="decimal"/>
    </xmlCellPr>
  </singleXmlCell>
  <singleXmlCell id="1167" r="I43" connectionId="0">
    <xmlCellPr id="1" uniqueName="P1080065">
      <xmlPr mapId="1" xpath="/GFI-IZD-POD/IPK-GFI-IZD-POD_1000344/P1080065" xmlDataType="decimal"/>
    </xmlCellPr>
  </singleXmlCell>
  <singleXmlCell id="1168" r="J43" connectionId="0">
    <xmlCellPr id="1" uniqueName="P1080066">
      <xmlPr mapId="1" xpath="/GFI-IZD-POD/IPK-GFI-IZD-POD_1000344/P1080066" xmlDataType="decimal"/>
    </xmlCellPr>
  </singleXmlCell>
  <singleXmlCell id="1169" r="K43" connectionId="0">
    <xmlCellPr id="1" uniqueName="P1080067">
      <xmlPr mapId="1" xpath="/GFI-IZD-POD/IPK-GFI-IZD-POD_1000344/P1080067" xmlDataType="decimal"/>
    </xmlCellPr>
  </singleXmlCell>
  <singleXmlCell id="1170" r="L43" connectionId="0">
    <xmlCellPr id="1" uniqueName="P1080068">
      <xmlPr mapId="1" xpath="/GFI-IZD-POD/IPK-GFI-IZD-POD_1000344/P1080068" xmlDataType="decimal"/>
    </xmlCellPr>
  </singleXmlCell>
  <singleXmlCell id="1171" r="M43" connectionId="0">
    <xmlCellPr id="1" uniqueName="P1080069">
      <xmlPr mapId="1" xpath="/GFI-IZD-POD/IPK-GFI-IZD-POD_1000344/P1080069" xmlDataType="decimal"/>
    </xmlCellPr>
  </singleXmlCell>
  <singleXmlCell id="1172" r="N43" connectionId="0">
    <xmlCellPr id="1" uniqueName="P1080070">
      <xmlPr mapId="1" xpath="/GFI-IZD-POD/IPK-GFI-IZD-POD_1000344/P1080070" xmlDataType="decimal"/>
    </xmlCellPr>
  </singleXmlCell>
  <singleXmlCell id="1173" r="O43" connectionId="0">
    <xmlCellPr id="1" uniqueName="P1080071">
      <xmlPr mapId="1" xpath="/GFI-IZD-POD/IPK-GFI-IZD-POD_1000344/P1080071" xmlDataType="decimal"/>
    </xmlCellPr>
  </singleXmlCell>
  <singleXmlCell id="1174" r="P43" connectionId="0">
    <xmlCellPr id="1" uniqueName="P1082278">
      <xmlPr mapId="1" xpath="/GFI-IZD-POD/IPK-GFI-IZD-POD_1000344/P1082278" xmlDataType="decimal"/>
    </xmlCellPr>
  </singleXmlCell>
  <singleXmlCell id="1175" r="Q43" connectionId="0">
    <xmlCellPr id="1" uniqueName="P1082279">
      <xmlPr mapId="1" xpath="/GFI-IZD-POD/IPK-GFI-IZD-POD_1000344/P1082279" xmlDataType="decimal"/>
    </xmlCellPr>
  </singleXmlCell>
  <singleXmlCell id="1176" r="R43" connectionId="0">
    <xmlCellPr id="1" uniqueName="P1082280">
      <xmlPr mapId="1" xpath="/GFI-IZD-POD/IPK-GFI-IZD-POD_1000344/P1082280" xmlDataType="decimal"/>
    </xmlCellPr>
  </singleXmlCell>
  <singleXmlCell id="1177" r="U43" connectionId="0">
    <xmlCellPr id="1" uniqueName="P1082245">
      <xmlPr mapId="1" xpath="/GFI-IZD-POD/IPK-GFI-IZD-POD_1000344/P1082245" xmlDataType="decimal"/>
    </xmlCellPr>
  </singleXmlCell>
  <singleXmlCell id="1178" r="V43" connectionId="0">
    <xmlCellPr id="1" uniqueName="P1082282">
      <xmlPr mapId="1" xpath="/GFI-IZD-POD/IPK-GFI-IZD-POD_1000344/P1082282" xmlDataType="decimal"/>
    </xmlCellPr>
  </singleXmlCell>
  <singleXmlCell id="1179" r="W43" connectionId="0">
    <xmlCellPr id="1" uniqueName="P1082284">
      <xmlPr mapId="1" xpath="/GFI-IZD-POD/IPK-GFI-IZD-POD_1000344/P1082284" xmlDataType="decimal"/>
    </xmlCellPr>
  </singleXmlCell>
  <singleXmlCell id="1180" r="X43" connectionId="0">
    <xmlCellPr id="1" uniqueName="P1082285">
      <xmlPr mapId="1" xpath="/GFI-IZD-POD/IPK-GFI-IZD-POD_1000344/P1082285" xmlDataType="decimal"/>
    </xmlCellPr>
  </singleXmlCell>
  <singleXmlCell id="1181" r="Y43" connectionId="0">
    <xmlCellPr id="1" uniqueName="P1082286">
      <xmlPr mapId="1" xpath="/GFI-IZD-POD/IPK-GFI-IZD-POD_1000344/P1082286" xmlDataType="decimal"/>
    </xmlCellPr>
  </singleXmlCell>
  <singleXmlCell id="1182" r="H44" connectionId="0">
    <xmlCellPr id="1" uniqueName="P1080072">
      <xmlPr mapId="1" xpath="/GFI-IZD-POD/IPK-GFI-IZD-POD_1000344/P1080072" xmlDataType="decimal"/>
    </xmlCellPr>
  </singleXmlCell>
  <singleXmlCell id="1183" r="I44" connectionId="0">
    <xmlCellPr id="1" uniqueName="P1080073">
      <xmlPr mapId="1" xpath="/GFI-IZD-POD/IPK-GFI-IZD-POD_1000344/P1080073" xmlDataType="decimal"/>
    </xmlCellPr>
  </singleXmlCell>
  <singleXmlCell id="1184" r="J44" connectionId="0">
    <xmlCellPr id="1" uniqueName="P1080074">
      <xmlPr mapId="1" xpath="/GFI-IZD-POD/IPK-GFI-IZD-POD_1000344/P1080074" xmlDataType="decimal"/>
    </xmlCellPr>
  </singleXmlCell>
  <singleXmlCell id="1185" r="K44" connectionId="0">
    <xmlCellPr id="1" uniqueName="P1080075">
      <xmlPr mapId="1" xpath="/GFI-IZD-POD/IPK-GFI-IZD-POD_1000344/P1080075" xmlDataType="decimal"/>
    </xmlCellPr>
  </singleXmlCell>
  <singleXmlCell id="1186" r="L44" connectionId="0">
    <xmlCellPr id="1" uniqueName="P1080076">
      <xmlPr mapId="1" xpath="/GFI-IZD-POD/IPK-GFI-IZD-POD_1000344/P1080076" xmlDataType="decimal"/>
    </xmlCellPr>
  </singleXmlCell>
  <singleXmlCell id="1187" r="M44" connectionId="0">
    <xmlCellPr id="1" uniqueName="P1080077">
      <xmlPr mapId="1" xpath="/GFI-IZD-POD/IPK-GFI-IZD-POD_1000344/P1080077" xmlDataType="decimal"/>
    </xmlCellPr>
  </singleXmlCell>
  <singleXmlCell id="1188" r="N44" connectionId="0">
    <xmlCellPr id="1" uniqueName="P1080078">
      <xmlPr mapId="1" xpath="/GFI-IZD-POD/IPK-GFI-IZD-POD_1000344/P1080078" xmlDataType="decimal"/>
    </xmlCellPr>
  </singleXmlCell>
  <singleXmlCell id="1189" r="O44" connectionId="0">
    <xmlCellPr id="1" uniqueName="P1080079">
      <xmlPr mapId="1" xpath="/GFI-IZD-POD/IPK-GFI-IZD-POD_1000344/P1080079" xmlDataType="decimal"/>
    </xmlCellPr>
  </singleXmlCell>
  <singleXmlCell id="1190" r="P44" connectionId="0">
    <xmlCellPr id="1" uniqueName="P1082288">
      <xmlPr mapId="1" xpath="/GFI-IZD-POD/IPK-GFI-IZD-POD_1000344/P1082288" xmlDataType="decimal"/>
    </xmlCellPr>
  </singleXmlCell>
  <singleXmlCell id="1191" r="Q44" connectionId="0">
    <xmlCellPr id="1" uniqueName="P1082289">
      <xmlPr mapId="1" xpath="/GFI-IZD-POD/IPK-GFI-IZD-POD_1000344/P1082289" xmlDataType="decimal"/>
    </xmlCellPr>
  </singleXmlCell>
  <singleXmlCell id="1192" r="R44" connectionId="0">
    <xmlCellPr id="1" uniqueName="P1082290">
      <xmlPr mapId="1" xpath="/GFI-IZD-POD/IPK-GFI-IZD-POD_1000344/P1082290" xmlDataType="decimal"/>
    </xmlCellPr>
  </singleXmlCell>
  <singleXmlCell id="1193" r="U44" connectionId="0">
    <xmlCellPr id="1" uniqueName="P1082292">
      <xmlPr mapId="1" xpath="/GFI-IZD-POD/IPK-GFI-IZD-POD_1000344/P1082292" xmlDataType="decimal"/>
    </xmlCellPr>
  </singleXmlCell>
  <singleXmlCell id="1194" r="V44" connectionId="0">
    <xmlCellPr id="1" uniqueName="P1082247">
      <xmlPr mapId="1" xpath="/GFI-IZD-POD/IPK-GFI-IZD-POD_1000344/P1082247" xmlDataType="decimal"/>
    </xmlCellPr>
  </singleXmlCell>
  <singleXmlCell id="1195" r="W44" connectionId="0">
    <xmlCellPr id="1" uniqueName="P1082295">
      <xmlPr mapId="1" xpath="/GFI-IZD-POD/IPK-GFI-IZD-POD_1000344/P1082295" xmlDataType="decimal"/>
    </xmlCellPr>
  </singleXmlCell>
  <singleXmlCell id="1196" r="X44" connectionId="0">
    <xmlCellPr id="1" uniqueName="P1082298">
      <xmlPr mapId="1" xpath="/GFI-IZD-POD/IPK-GFI-IZD-POD_1000344/P1082298" xmlDataType="decimal"/>
    </xmlCellPr>
  </singleXmlCell>
  <singleXmlCell id="1197" r="Y44" connectionId="0">
    <xmlCellPr id="1" uniqueName="P1082300">
      <xmlPr mapId="1" xpath="/GFI-IZD-POD/IPK-GFI-IZD-POD_1000344/P1082300" xmlDataType="decimal"/>
    </xmlCellPr>
  </singleXmlCell>
  <singleXmlCell id="1198" r="H45" connectionId="0">
    <xmlCellPr id="1" uniqueName="P1080080">
      <xmlPr mapId="1" xpath="/GFI-IZD-POD/IPK-GFI-IZD-POD_1000344/P1080080" xmlDataType="decimal"/>
    </xmlCellPr>
  </singleXmlCell>
  <singleXmlCell id="1199" r="I45" connectionId="0">
    <xmlCellPr id="1" uniqueName="P1080081">
      <xmlPr mapId="1" xpath="/GFI-IZD-POD/IPK-GFI-IZD-POD_1000344/P1080081" xmlDataType="decimal"/>
    </xmlCellPr>
  </singleXmlCell>
  <singleXmlCell id="1200" r="J45" connectionId="0">
    <xmlCellPr id="1" uniqueName="P1080082">
      <xmlPr mapId="1" xpath="/GFI-IZD-POD/IPK-GFI-IZD-POD_1000344/P1080082" xmlDataType="decimal"/>
    </xmlCellPr>
  </singleXmlCell>
  <singleXmlCell id="1201" r="K45" connectionId="0">
    <xmlCellPr id="1" uniqueName="P1080083">
      <xmlPr mapId="1" xpath="/GFI-IZD-POD/IPK-GFI-IZD-POD_1000344/P1080083" xmlDataType="decimal"/>
    </xmlCellPr>
  </singleXmlCell>
  <singleXmlCell id="1202" r="L45" connectionId="0">
    <xmlCellPr id="1" uniqueName="P1080084">
      <xmlPr mapId="1" xpath="/GFI-IZD-POD/IPK-GFI-IZD-POD_1000344/P1080084" xmlDataType="decimal"/>
    </xmlCellPr>
  </singleXmlCell>
  <singleXmlCell id="1203" r="M45" connectionId="0">
    <xmlCellPr id="1" uniqueName="P1080085">
      <xmlPr mapId="1" xpath="/GFI-IZD-POD/IPK-GFI-IZD-POD_1000344/P1080085" xmlDataType="decimal"/>
    </xmlCellPr>
  </singleXmlCell>
  <singleXmlCell id="1204" r="N45" connectionId="0">
    <xmlCellPr id="1" uniqueName="P1080086">
      <xmlPr mapId="1" xpath="/GFI-IZD-POD/IPK-GFI-IZD-POD_1000344/P1080086" xmlDataType="decimal"/>
    </xmlCellPr>
  </singleXmlCell>
  <singleXmlCell id="1205" r="O45" connectionId="0">
    <xmlCellPr id="1" uniqueName="P1080087">
      <xmlPr mapId="1" xpath="/GFI-IZD-POD/IPK-GFI-IZD-POD_1000344/P1080087" xmlDataType="decimal"/>
    </xmlCellPr>
  </singleXmlCell>
  <singleXmlCell id="1206" r="P45" connectionId="0">
    <xmlCellPr id="1" uniqueName="P1082301">
      <xmlPr mapId="1" xpath="/GFI-IZD-POD/IPK-GFI-IZD-POD_1000344/P1082301" xmlDataType="decimal"/>
    </xmlCellPr>
  </singleXmlCell>
  <singleXmlCell id="1207" r="Q45" connectionId="0">
    <xmlCellPr id="1" uniqueName="P1082322">
      <xmlPr mapId="1" xpath="/GFI-IZD-POD/IPK-GFI-IZD-POD_1000344/P1082322" xmlDataType="decimal"/>
    </xmlCellPr>
  </singleXmlCell>
  <singleXmlCell id="1208" r="R45" connectionId="0">
    <xmlCellPr id="1" uniqueName="P1082323">
      <xmlPr mapId="1" xpath="/GFI-IZD-POD/IPK-GFI-IZD-POD_1000344/P1082323" xmlDataType="decimal"/>
    </xmlCellPr>
  </singleXmlCell>
  <singleXmlCell id="1209" r="U45" connectionId="0">
    <xmlCellPr id="1" uniqueName="P1082325">
      <xmlPr mapId="1" xpath="/GFI-IZD-POD/IPK-GFI-IZD-POD_1000344/P1082325" xmlDataType="decimal"/>
    </xmlCellPr>
  </singleXmlCell>
  <singleXmlCell id="1210" r="V45" connectionId="0">
    <xmlCellPr id="1" uniqueName="P1082328">
      <xmlPr mapId="1" xpath="/GFI-IZD-POD/IPK-GFI-IZD-POD_1000344/P1082328" xmlDataType="decimal"/>
    </xmlCellPr>
  </singleXmlCell>
  <singleXmlCell id="1211" r="W45" connectionId="0">
    <xmlCellPr id="1" uniqueName="P1082331">
      <xmlPr mapId="1" xpath="/GFI-IZD-POD/IPK-GFI-IZD-POD_1000344/P1082331" xmlDataType="decimal"/>
    </xmlCellPr>
  </singleXmlCell>
  <singleXmlCell id="1212" r="X45" connectionId="0">
    <xmlCellPr id="1" uniqueName="P1082333">
      <xmlPr mapId="1" xpath="/GFI-IZD-POD/IPK-GFI-IZD-POD_1000344/P1082333" xmlDataType="decimal"/>
    </xmlCellPr>
  </singleXmlCell>
  <singleXmlCell id="1213" r="Y45" connectionId="0">
    <xmlCellPr id="1" uniqueName="P1082336">
      <xmlPr mapId="1" xpath="/GFI-IZD-POD/IPK-GFI-IZD-POD_1000344/P1082336" xmlDataType="decimal"/>
    </xmlCellPr>
  </singleXmlCell>
  <singleXmlCell id="1214" r="H46" connectionId="0">
    <xmlCellPr id="1" uniqueName="P1080088">
      <xmlPr mapId="1" xpath="/GFI-IZD-POD/IPK-GFI-IZD-POD_1000344/P1080088" xmlDataType="decimal"/>
    </xmlCellPr>
  </singleXmlCell>
  <singleXmlCell id="1215" r="I46" connectionId="0">
    <xmlCellPr id="1" uniqueName="P1080089">
      <xmlPr mapId="1" xpath="/GFI-IZD-POD/IPK-GFI-IZD-POD_1000344/P1080089" xmlDataType="decimal"/>
    </xmlCellPr>
  </singleXmlCell>
  <singleXmlCell id="1216" r="J46" connectionId="0">
    <xmlCellPr id="1" uniqueName="P1080090">
      <xmlPr mapId="1" xpath="/GFI-IZD-POD/IPK-GFI-IZD-POD_1000344/P1080090" xmlDataType="decimal"/>
    </xmlCellPr>
  </singleXmlCell>
  <singleXmlCell id="1217" r="K46" connectionId="0">
    <xmlCellPr id="1" uniqueName="P1080091">
      <xmlPr mapId="1" xpath="/GFI-IZD-POD/IPK-GFI-IZD-POD_1000344/P1080091" xmlDataType="decimal"/>
    </xmlCellPr>
  </singleXmlCell>
  <singleXmlCell id="1218" r="L46" connectionId="0">
    <xmlCellPr id="1" uniqueName="P1080092">
      <xmlPr mapId="1" xpath="/GFI-IZD-POD/IPK-GFI-IZD-POD_1000344/P1080092" xmlDataType="decimal"/>
    </xmlCellPr>
  </singleXmlCell>
  <singleXmlCell id="1219" r="M46" connectionId="0">
    <xmlCellPr id="1" uniqueName="P1080093">
      <xmlPr mapId="1" xpath="/GFI-IZD-POD/IPK-GFI-IZD-POD_1000344/P1080093" xmlDataType="decimal"/>
    </xmlCellPr>
  </singleXmlCell>
  <singleXmlCell id="1220" r="N46" connectionId="0">
    <xmlCellPr id="1" uniqueName="P1080094">
      <xmlPr mapId="1" xpath="/GFI-IZD-POD/IPK-GFI-IZD-POD_1000344/P1080094" xmlDataType="decimal"/>
    </xmlCellPr>
  </singleXmlCell>
  <singleXmlCell id="1221" r="O46" connectionId="0">
    <xmlCellPr id="1" uniqueName="P1080095">
      <xmlPr mapId="1" xpath="/GFI-IZD-POD/IPK-GFI-IZD-POD_1000344/P1080095" xmlDataType="decimal"/>
    </xmlCellPr>
  </singleXmlCell>
  <singleXmlCell id="1222" r="P46" connectionId="0">
    <xmlCellPr id="1" uniqueName="P1082338">
      <xmlPr mapId="1" xpath="/GFI-IZD-POD/IPK-GFI-IZD-POD_1000344/P1082338" xmlDataType="decimal"/>
    </xmlCellPr>
  </singleXmlCell>
  <singleXmlCell id="1223" r="Q46" connectionId="0">
    <xmlCellPr id="1" uniqueName="P1082304">
      <xmlPr mapId="1" xpath="/GFI-IZD-POD/IPK-GFI-IZD-POD_1000344/P1082304" xmlDataType="decimal"/>
    </xmlCellPr>
  </singleXmlCell>
  <singleXmlCell id="1224" r="R46" connectionId="0">
    <xmlCellPr id="1" uniqueName="P1082341">
      <xmlPr mapId="1" xpath="/GFI-IZD-POD/IPK-GFI-IZD-POD_1000344/P1082341" xmlDataType="decimal"/>
    </xmlCellPr>
  </singleXmlCell>
  <singleXmlCell id="1225" r="U46" connectionId="0">
    <xmlCellPr id="1" uniqueName="P1082343">
      <xmlPr mapId="1" xpath="/GFI-IZD-POD/IPK-GFI-IZD-POD_1000344/P1082343" xmlDataType="decimal"/>
    </xmlCellPr>
  </singleXmlCell>
  <singleXmlCell id="1226" r="V46" connectionId="0">
    <xmlCellPr id="1" uniqueName="P1082344">
      <xmlPr mapId="1" xpath="/GFI-IZD-POD/IPK-GFI-IZD-POD_1000344/P1082344" xmlDataType="decimal"/>
    </xmlCellPr>
  </singleXmlCell>
  <singleXmlCell id="1227" r="W46" connectionId="0">
    <xmlCellPr id="1" uniqueName="P1082346">
      <xmlPr mapId="1" xpath="/GFI-IZD-POD/IPK-GFI-IZD-POD_1000344/P1082346" xmlDataType="decimal"/>
    </xmlCellPr>
  </singleXmlCell>
  <singleXmlCell id="1228" r="X46" connectionId="0">
    <xmlCellPr id="1" uniqueName="P1082349">
      <xmlPr mapId="1" xpath="/GFI-IZD-POD/IPK-GFI-IZD-POD_1000344/P1082349" xmlDataType="decimal"/>
    </xmlCellPr>
  </singleXmlCell>
  <singleXmlCell id="1229" r="Y46" connectionId="0">
    <xmlCellPr id="1" uniqueName="P1082351">
      <xmlPr mapId="1" xpath="/GFI-IZD-POD/IPK-GFI-IZD-POD_1000344/P1082351" xmlDataType="decimal"/>
    </xmlCellPr>
  </singleXmlCell>
  <singleXmlCell id="1230" r="H47" connectionId="0">
    <xmlCellPr id="1" uniqueName="P1080096">
      <xmlPr mapId="1" xpath="/GFI-IZD-POD/IPK-GFI-IZD-POD_1000344/P1080096" xmlDataType="decimal"/>
    </xmlCellPr>
  </singleXmlCell>
  <singleXmlCell id="1231" r="I47" connectionId="0">
    <xmlCellPr id="1" uniqueName="P1080097">
      <xmlPr mapId="1" xpath="/GFI-IZD-POD/IPK-GFI-IZD-POD_1000344/P1080097" xmlDataType="decimal"/>
    </xmlCellPr>
  </singleXmlCell>
  <singleXmlCell id="1232" r="J47" connectionId="0">
    <xmlCellPr id="1" uniqueName="P1080098">
      <xmlPr mapId="1" xpath="/GFI-IZD-POD/IPK-GFI-IZD-POD_1000344/P1080098" xmlDataType="decimal"/>
    </xmlCellPr>
  </singleXmlCell>
  <singleXmlCell id="1233" r="K47" connectionId="0">
    <xmlCellPr id="1" uniqueName="P1080099">
      <xmlPr mapId="1" xpath="/GFI-IZD-POD/IPK-GFI-IZD-POD_1000344/P1080099" xmlDataType="decimal"/>
    </xmlCellPr>
  </singleXmlCell>
  <singleXmlCell id="1234" r="L47" connectionId="0">
    <xmlCellPr id="1" uniqueName="P1080100">
      <xmlPr mapId="1" xpath="/GFI-IZD-POD/IPK-GFI-IZD-POD_1000344/P1080100" xmlDataType="decimal"/>
    </xmlCellPr>
  </singleXmlCell>
  <singleXmlCell id="1235" r="M47" connectionId="0">
    <xmlCellPr id="1" uniqueName="P1080101">
      <xmlPr mapId="1" xpath="/GFI-IZD-POD/IPK-GFI-IZD-POD_1000344/P1080101" xmlDataType="decimal"/>
    </xmlCellPr>
  </singleXmlCell>
  <singleXmlCell id="1236" r="N47" connectionId="0">
    <xmlCellPr id="1" uniqueName="P1080102">
      <xmlPr mapId="1" xpath="/GFI-IZD-POD/IPK-GFI-IZD-POD_1000344/P1080102" xmlDataType="decimal"/>
    </xmlCellPr>
  </singleXmlCell>
  <singleXmlCell id="1237" r="O47" connectionId="0">
    <xmlCellPr id="1" uniqueName="P1080103">
      <xmlPr mapId="1" xpath="/GFI-IZD-POD/IPK-GFI-IZD-POD_1000344/P1080103" xmlDataType="decimal"/>
    </xmlCellPr>
  </singleXmlCell>
  <singleXmlCell id="1238" r="P47" connectionId="0">
    <xmlCellPr id="1" uniqueName="P1082354">
      <xmlPr mapId="1" xpath="/GFI-IZD-POD/IPK-GFI-IZD-POD_1000344/P1082354" xmlDataType="decimal"/>
    </xmlCellPr>
  </singleXmlCell>
  <singleXmlCell id="1239" r="Q47" connectionId="0">
    <xmlCellPr id="1" uniqueName="P1082356">
      <xmlPr mapId="1" xpath="/GFI-IZD-POD/IPK-GFI-IZD-POD_1000344/P1082356" xmlDataType="decimal"/>
    </xmlCellPr>
  </singleXmlCell>
  <singleXmlCell id="1240" r="R47" connectionId="0">
    <xmlCellPr id="1" uniqueName="P1082306">
      <xmlPr mapId="1" xpath="/GFI-IZD-POD/IPK-GFI-IZD-POD_1000344/P1082306" xmlDataType="decimal"/>
    </xmlCellPr>
  </singleXmlCell>
  <singleXmlCell id="1241" r="U47" connectionId="0">
    <xmlCellPr id="1" uniqueName="P1082358">
      <xmlPr mapId="1" xpath="/GFI-IZD-POD/IPK-GFI-IZD-POD_1000344/P1082358" xmlDataType="decimal"/>
    </xmlCellPr>
  </singleXmlCell>
  <singleXmlCell id="1242" r="V47" connectionId="0">
    <xmlCellPr id="1" uniqueName="P1082360">
      <xmlPr mapId="1" xpath="/GFI-IZD-POD/IPK-GFI-IZD-POD_1000344/P1082360" xmlDataType="decimal"/>
    </xmlCellPr>
  </singleXmlCell>
  <singleXmlCell id="1243" r="W47" connectionId="0">
    <xmlCellPr id="1" uniqueName="P1082361">
      <xmlPr mapId="1" xpath="/GFI-IZD-POD/IPK-GFI-IZD-POD_1000344/P1082361" xmlDataType="decimal"/>
    </xmlCellPr>
  </singleXmlCell>
  <singleXmlCell id="1244" r="X47" connectionId="0">
    <xmlCellPr id="1" uniqueName="P1082362">
      <xmlPr mapId="1" xpath="/GFI-IZD-POD/IPK-GFI-IZD-POD_1000344/P1082362" xmlDataType="decimal"/>
    </xmlCellPr>
  </singleXmlCell>
  <singleXmlCell id="1245" r="Y47" connectionId="0">
    <xmlCellPr id="1" uniqueName="P1082364">
      <xmlPr mapId="1" xpath="/GFI-IZD-POD/IPK-GFI-IZD-POD_1000344/P1082364" xmlDataType="decimal"/>
    </xmlCellPr>
  </singleXmlCell>
  <singleXmlCell id="1246" r="H48" connectionId="0">
    <xmlCellPr id="1" uniqueName="P1080104">
      <xmlPr mapId="1" xpath="/GFI-IZD-POD/IPK-GFI-IZD-POD_1000344/P1080104" xmlDataType="decimal"/>
    </xmlCellPr>
  </singleXmlCell>
  <singleXmlCell id="1247" r="I48" connectionId="0">
    <xmlCellPr id="1" uniqueName="P1080105">
      <xmlPr mapId="1" xpath="/GFI-IZD-POD/IPK-GFI-IZD-POD_1000344/P1080105" xmlDataType="decimal"/>
    </xmlCellPr>
  </singleXmlCell>
  <singleXmlCell id="1248" r="J48" connectionId="0">
    <xmlCellPr id="1" uniqueName="P1080106">
      <xmlPr mapId="1" xpath="/GFI-IZD-POD/IPK-GFI-IZD-POD_1000344/P1080106" xmlDataType="decimal"/>
    </xmlCellPr>
  </singleXmlCell>
  <singleXmlCell id="1249" r="K48" connectionId="0">
    <xmlCellPr id="1" uniqueName="P1080107">
      <xmlPr mapId="1" xpath="/GFI-IZD-POD/IPK-GFI-IZD-POD_1000344/P1080107" xmlDataType="decimal"/>
    </xmlCellPr>
  </singleXmlCell>
  <singleXmlCell id="1250" r="L48" connectionId="0">
    <xmlCellPr id="1" uniqueName="P1080108">
      <xmlPr mapId="1" xpath="/GFI-IZD-POD/IPK-GFI-IZD-POD_1000344/P1080108" xmlDataType="decimal"/>
    </xmlCellPr>
  </singleXmlCell>
  <singleXmlCell id="1251" r="M48" connectionId="0">
    <xmlCellPr id="1" uniqueName="P1080109">
      <xmlPr mapId="1" xpath="/GFI-IZD-POD/IPK-GFI-IZD-POD_1000344/P1080109" xmlDataType="decimal"/>
    </xmlCellPr>
  </singleXmlCell>
  <singleXmlCell id="1252" r="N48" connectionId="0">
    <xmlCellPr id="1" uniqueName="P1080110">
      <xmlPr mapId="1" xpath="/GFI-IZD-POD/IPK-GFI-IZD-POD_1000344/P1080110" xmlDataType="decimal"/>
    </xmlCellPr>
  </singleXmlCell>
  <singleXmlCell id="1253" r="O48" connectionId="0">
    <xmlCellPr id="1" uniqueName="P1080111">
      <xmlPr mapId="1" xpath="/GFI-IZD-POD/IPK-GFI-IZD-POD_1000344/P1080111" xmlDataType="decimal"/>
    </xmlCellPr>
  </singleXmlCell>
  <singleXmlCell id="1254" r="P48" connectionId="0">
    <xmlCellPr id="1" uniqueName="P1082365">
      <xmlPr mapId="1" xpath="/GFI-IZD-POD/IPK-GFI-IZD-POD_1000344/P1082365" xmlDataType="decimal"/>
    </xmlCellPr>
  </singleXmlCell>
  <singleXmlCell id="1255" r="Q48" connectionId="0">
    <xmlCellPr id="1" uniqueName="P1082366">
      <xmlPr mapId="1" xpath="/GFI-IZD-POD/IPK-GFI-IZD-POD_1000344/P1082366" xmlDataType="decimal"/>
    </xmlCellPr>
  </singleXmlCell>
  <singleXmlCell id="1256" r="R48" connectionId="0">
    <xmlCellPr id="1" uniqueName="P1082367">
      <xmlPr mapId="1" xpath="/GFI-IZD-POD/IPK-GFI-IZD-POD_1000344/P1082367" xmlDataType="decimal"/>
    </xmlCellPr>
  </singleXmlCell>
  <singleXmlCell id="1257" r="U48" connectionId="0">
    <xmlCellPr id="1" uniqueName="P1082309">
      <xmlPr mapId="1" xpath="/GFI-IZD-POD/IPK-GFI-IZD-POD_1000344/P1082309" xmlDataType="decimal"/>
    </xmlCellPr>
  </singleXmlCell>
  <singleXmlCell id="1258" r="V48" connectionId="0">
    <xmlCellPr id="1" uniqueName="P1082368">
      <xmlPr mapId="1" xpath="/GFI-IZD-POD/IPK-GFI-IZD-POD_1000344/P1082368" xmlDataType="decimal"/>
    </xmlCellPr>
  </singleXmlCell>
  <singleXmlCell id="1259" r="W48" connectionId="0">
    <xmlCellPr id="1" uniqueName="P1082369">
      <xmlPr mapId="1" xpath="/GFI-IZD-POD/IPK-GFI-IZD-POD_1000344/P1082369" xmlDataType="decimal"/>
    </xmlCellPr>
  </singleXmlCell>
  <singleXmlCell id="1260" r="X48" connectionId="0">
    <xmlCellPr id="1" uniqueName="P1082370">
      <xmlPr mapId="1" xpath="/GFI-IZD-POD/IPK-GFI-IZD-POD_1000344/P1082370" xmlDataType="decimal"/>
    </xmlCellPr>
  </singleXmlCell>
  <singleXmlCell id="1261" r="Y48" connectionId="0">
    <xmlCellPr id="1" uniqueName="P1082372">
      <xmlPr mapId="1" xpath="/GFI-IZD-POD/IPK-GFI-IZD-POD_1000344/P1082372" xmlDataType="decimal"/>
    </xmlCellPr>
  </singleXmlCell>
  <singleXmlCell id="1262" r="H49" connectionId="0">
    <xmlCellPr id="1" uniqueName="P1080112">
      <xmlPr mapId="1" xpath="/GFI-IZD-POD/IPK-GFI-IZD-POD_1000344/P1080112" xmlDataType="decimal"/>
    </xmlCellPr>
  </singleXmlCell>
  <singleXmlCell id="1263" r="I49" connectionId="0">
    <xmlCellPr id="1" uniqueName="P1080113">
      <xmlPr mapId="1" xpath="/GFI-IZD-POD/IPK-GFI-IZD-POD_1000344/P1080113" xmlDataType="decimal"/>
    </xmlCellPr>
  </singleXmlCell>
  <singleXmlCell id="1264" r="J49" connectionId="0">
    <xmlCellPr id="1" uniqueName="P1080114">
      <xmlPr mapId="1" xpath="/GFI-IZD-POD/IPK-GFI-IZD-POD_1000344/P1080114" xmlDataType="decimal"/>
    </xmlCellPr>
  </singleXmlCell>
  <singleXmlCell id="1265" r="K49" connectionId="0">
    <xmlCellPr id="1" uniqueName="P1080115">
      <xmlPr mapId="1" xpath="/GFI-IZD-POD/IPK-GFI-IZD-POD_1000344/P1080115" xmlDataType="decimal"/>
    </xmlCellPr>
  </singleXmlCell>
  <singleXmlCell id="1266" r="L49" connectionId="0">
    <xmlCellPr id="1" uniqueName="P1080116">
      <xmlPr mapId="1" xpath="/GFI-IZD-POD/IPK-GFI-IZD-POD_1000344/P1080116" xmlDataType="decimal"/>
    </xmlCellPr>
  </singleXmlCell>
  <singleXmlCell id="1267" r="M49" connectionId="0">
    <xmlCellPr id="1" uniqueName="P1080117">
      <xmlPr mapId="1" xpath="/GFI-IZD-POD/IPK-GFI-IZD-POD_1000344/P1080117" xmlDataType="decimal"/>
    </xmlCellPr>
  </singleXmlCell>
  <singleXmlCell id="1268" r="N49" connectionId="0">
    <xmlCellPr id="1" uniqueName="P1080118">
      <xmlPr mapId="1" xpath="/GFI-IZD-POD/IPK-GFI-IZD-POD_1000344/P1080118" xmlDataType="decimal"/>
    </xmlCellPr>
  </singleXmlCell>
  <singleXmlCell id="1269" r="O49" connectionId="0">
    <xmlCellPr id="1" uniqueName="P1080119">
      <xmlPr mapId="1" xpath="/GFI-IZD-POD/IPK-GFI-IZD-POD_1000344/P1080119" xmlDataType="decimal"/>
    </xmlCellPr>
  </singleXmlCell>
  <singleXmlCell id="1270" r="P49" connectionId="0">
    <xmlCellPr id="1" uniqueName="P1082374">
      <xmlPr mapId="1" xpath="/GFI-IZD-POD/IPK-GFI-IZD-POD_1000344/P1082374" xmlDataType="decimal"/>
    </xmlCellPr>
  </singleXmlCell>
  <singleXmlCell id="1271" r="Q49" connectionId="0">
    <xmlCellPr id="1" uniqueName="P1082376">
      <xmlPr mapId="1" xpath="/GFI-IZD-POD/IPK-GFI-IZD-POD_1000344/P1082376" xmlDataType="decimal"/>
    </xmlCellPr>
  </singleXmlCell>
  <singleXmlCell id="1272" r="R49" connectionId="0">
    <xmlCellPr id="1" uniqueName="P1082378">
      <xmlPr mapId="1" xpath="/GFI-IZD-POD/IPK-GFI-IZD-POD_1000344/P1082378" xmlDataType="decimal"/>
    </xmlCellPr>
  </singleXmlCell>
  <singleXmlCell id="1273" r="U49" connectionId="0">
    <xmlCellPr id="1" uniqueName="P1082381">
      <xmlPr mapId="1" xpath="/GFI-IZD-POD/IPK-GFI-IZD-POD_1000344/P1082381" xmlDataType="decimal"/>
    </xmlCellPr>
  </singleXmlCell>
  <singleXmlCell id="1274" r="V49" connectionId="0">
    <xmlCellPr id="1" uniqueName="P1082312">
      <xmlPr mapId="1" xpath="/GFI-IZD-POD/IPK-GFI-IZD-POD_1000344/P1082312" xmlDataType="decimal"/>
    </xmlCellPr>
  </singleXmlCell>
  <singleXmlCell id="1275" r="W49" connectionId="0">
    <xmlCellPr id="1" uniqueName="P1082383">
      <xmlPr mapId="1" xpath="/GFI-IZD-POD/IPK-GFI-IZD-POD_1000344/P1082383" xmlDataType="decimal"/>
    </xmlCellPr>
  </singleXmlCell>
  <singleXmlCell id="1276" r="X49" connectionId="0">
    <xmlCellPr id="1" uniqueName="P1082385">
      <xmlPr mapId="1" xpath="/GFI-IZD-POD/IPK-GFI-IZD-POD_1000344/P1082385" xmlDataType="decimal"/>
    </xmlCellPr>
  </singleXmlCell>
  <singleXmlCell id="1277" r="Y49" connectionId="0">
    <xmlCellPr id="1" uniqueName="P1082388">
      <xmlPr mapId="1" xpath="/GFI-IZD-POD/IPK-GFI-IZD-POD_1000344/P1082388" xmlDataType="decimal"/>
    </xmlCellPr>
  </singleXmlCell>
  <singleXmlCell id="1278" r="H50" connectionId="0">
    <xmlCellPr id="1" uniqueName="P1080120">
      <xmlPr mapId="1" xpath="/GFI-IZD-POD/IPK-GFI-IZD-POD_1000344/P1080120" xmlDataType="decimal"/>
    </xmlCellPr>
  </singleXmlCell>
  <singleXmlCell id="1279" r="I50" connectionId="0">
    <xmlCellPr id="1" uniqueName="P1080121">
      <xmlPr mapId="1" xpath="/GFI-IZD-POD/IPK-GFI-IZD-POD_1000344/P1080121" xmlDataType="decimal"/>
    </xmlCellPr>
  </singleXmlCell>
  <singleXmlCell id="1280" r="J50" connectionId="0">
    <xmlCellPr id="1" uniqueName="P1080122">
      <xmlPr mapId="1" xpath="/GFI-IZD-POD/IPK-GFI-IZD-POD_1000344/P1080122" xmlDataType="decimal"/>
    </xmlCellPr>
  </singleXmlCell>
  <singleXmlCell id="1281" r="K50" connectionId="0">
    <xmlCellPr id="1" uniqueName="P1080123">
      <xmlPr mapId="1" xpath="/GFI-IZD-POD/IPK-GFI-IZD-POD_1000344/P1080123" xmlDataType="decimal"/>
    </xmlCellPr>
  </singleXmlCell>
  <singleXmlCell id="1282" r="L50" connectionId="0">
    <xmlCellPr id="1" uniqueName="P1080124">
      <xmlPr mapId="1" xpath="/GFI-IZD-POD/IPK-GFI-IZD-POD_1000344/P1080124" xmlDataType="decimal"/>
    </xmlCellPr>
  </singleXmlCell>
  <singleXmlCell id="1283" r="M50" connectionId="0">
    <xmlCellPr id="1" uniqueName="P1080125">
      <xmlPr mapId="1" xpath="/GFI-IZD-POD/IPK-GFI-IZD-POD_1000344/P1080125" xmlDataType="decimal"/>
    </xmlCellPr>
  </singleXmlCell>
  <singleXmlCell id="1284" r="N50" connectionId="0">
    <xmlCellPr id="1" uniqueName="P1080126">
      <xmlPr mapId="1" xpath="/GFI-IZD-POD/IPK-GFI-IZD-POD_1000344/P1080126" xmlDataType="decimal"/>
    </xmlCellPr>
  </singleXmlCell>
  <singleXmlCell id="1285" r="O50" connectionId="0">
    <xmlCellPr id="1" uniqueName="P1080127">
      <xmlPr mapId="1" xpath="/GFI-IZD-POD/IPK-GFI-IZD-POD_1000344/P1080127" xmlDataType="decimal"/>
    </xmlCellPr>
  </singleXmlCell>
  <singleXmlCell id="1286" r="P50" connectionId="0">
    <xmlCellPr id="1" uniqueName="P1082390">
      <xmlPr mapId="1" xpath="/GFI-IZD-POD/IPK-GFI-IZD-POD_1000344/P1082390" xmlDataType="decimal"/>
    </xmlCellPr>
  </singleXmlCell>
  <singleXmlCell id="1287" r="Q50" connectionId="0">
    <xmlCellPr id="1" uniqueName="P1082392">
      <xmlPr mapId="1" xpath="/GFI-IZD-POD/IPK-GFI-IZD-POD_1000344/P1082392" xmlDataType="decimal"/>
    </xmlCellPr>
  </singleXmlCell>
  <singleXmlCell id="1288" r="R50" connectionId="0">
    <xmlCellPr id="1" uniqueName="P1082394">
      <xmlPr mapId="1" xpath="/GFI-IZD-POD/IPK-GFI-IZD-POD_1000344/P1082394" xmlDataType="decimal"/>
    </xmlCellPr>
  </singleXmlCell>
  <singleXmlCell id="1289" r="U50" connectionId="0">
    <xmlCellPr id="1" uniqueName="P1082396">
      <xmlPr mapId="1" xpath="/GFI-IZD-POD/IPK-GFI-IZD-POD_1000344/P1082396" xmlDataType="decimal"/>
    </xmlCellPr>
  </singleXmlCell>
  <singleXmlCell id="1290" r="V50" connectionId="0">
    <xmlCellPr id="1" uniqueName="P1082398">
      <xmlPr mapId="1" xpath="/GFI-IZD-POD/IPK-GFI-IZD-POD_1000344/P1082398" xmlDataType="decimal"/>
    </xmlCellPr>
  </singleXmlCell>
  <singleXmlCell id="1291" r="W50" connectionId="0">
    <xmlCellPr id="1" uniqueName="P1082314">
      <xmlPr mapId="1" xpath="/GFI-IZD-POD/IPK-GFI-IZD-POD_1000344/P1082314" xmlDataType="decimal"/>
    </xmlCellPr>
  </singleXmlCell>
  <singleXmlCell id="1292" r="X50" connectionId="0">
    <xmlCellPr id="1" uniqueName="P1082401">
      <xmlPr mapId="1" xpath="/GFI-IZD-POD/IPK-GFI-IZD-POD_1000344/P1082401" xmlDataType="decimal"/>
    </xmlCellPr>
  </singleXmlCell>
  <singleXmlCell id="1293" r="Y50" connectionId="0">
    <xmlCellPr id="1" uniqueName="P1082403">
      <xmlPr mapId="1" xpath="/GFI-IZD-POD/IPK-GFI-IZD-POD_1000344/P1082403" xmlDataType="decimal"/>
    </xmlCellPr>
  </singleXmlCell>
  <singleXmlCell id="1294" r="H51" connectionId="0">
    <xmlCellPr id="1" uniqueName="P1080128">
      <xmlPr mapId="1" xpath="/GFI-IZD-POD/IPK-GFI-IZD-POD_1000344/P1080128" xmlDataType="decimal"/>
    </xmlCellPr>
  </singleXmlCell>
  <singleXmlCell id="1295" r="I51" connectionId="0">
    <xmlCellPr id="1" uniqueName="P1080129">
      <xmlPr mapId="1" xpath="/GFI-IZD-POD/IPK-GFI-IZD-POD_1000344/P1080129" xmlDataType="decimal"/>
    </xmlCellPr>
  </singleXmlCell>
  <singleXmlCell id="1296" r="J51" connectionId="0">
    <xmlCellPr id="1" uniqueName="P1080130">
      <xmlPr mapId="1" xpath="/GFI-IZD-POD/IPK-GFI-IZD-POD_1000344/P1080130" xmlDataType="decimal"/>
    </xmlCellPr>
  </singleXmlCell>
  <singleXmlCell id="1297" r="K51" connectionId="0">
    <xmlCellPr id="1" uniqueName="P1080131">
      <xmlPr mapId="1" xpath="/GFI-IZD-POD/IPK-GFI-IZD-POD_1000344/P1080131" xmlDataType="decimal"/>
    </xmlCellPr>
  </singleXmlCell>
  <singleXmlCell id="1298" r="L51" connectionId="0">
    <xmlCellPr id="1" uniqueName="P1080132">
      <xmlPr mapId="1" xpath="/GFI-IZD-POD/IPK-GFI-IZD-POD_1000344/P1080132" xmlDataType="decimal"/>
    </xmlCellPr>
  </singleXmlCell>
  <singleXmlCell id="1299" r="M51" connectionId="0">
    <xmlCellPr id="1" uniqueName="P1080133">
      <xmlPr mapId="1" xpath="/GFI-IZD-POD/IPK-GFI-IZD-POD_1000344/P1080133" xmlDataType="decimal"/>
    </xmlCellPr>
  </singleXmlCell>
  <singleXmlCell id="1300" r="N51" connectionId="0">
    <xmlCellPr id="1" uniqueName="P1080134">
      <xmlPr mapId="1" xpath="/GFI-IZD-POD/IPK-GFI-IZD-POD_1000344/P1080134" xmlDataType="decimal"/>
    </xmlCellPr>
  </singleXmlCell>
  <singleXmlCell id="1301" r="O51" connectionId="0">
    <xmlCellPr id="1" uniqueName="P1080135">
      <xmlPr mapId="1" xpath="/GFI-IZD-POD/IPK-GFI-IZD-POD_1000344/P1080135" xmlDataType="decimal"/>
    </xmlCellPr>
  </singleXmlCell>
  <singleXmlCell id="1302" r="P51" connectionId="0">
    <xmlCellPr id="1" uniqueName="P1082406">
      <xmlPr mapId="1" xpath="/GFI-IZD-POD/IPK-GFI-IZD-POD_1000344/P1082406" xmlDataType="decimal"/>
    </xmlCellPr>
  </singleXmlCell>
  <singleXmlCell id="1303" r="Q51" connectionId="0">
    <xmlCellPr id="1" uniqueName="P1082408">
      <xmlPr mapId="1" xpath="/GFI-IZD-POD/IPK-GFI-IZD-POD_1000344/P1082408" xmlDataType="decimal"/>
    </xmlCellPr>
  </singleXmlCell>
  <singleXmlCell id="1304" r="R51" connectionId="0">
    <xmlCellPr id="1" uniqueName="P1082410">
      <xmlPr mapId="1" xpath="/GFI-IZD-POD/IPK-GFI-IZD-POD_1000344/P1082410" xmlDataType="decimal"/>
    </xmlCellPr>
  </singleXmlCell>
  <singleXmlCell id="1305" r="U51" connectionId="0">
    <xmlCellPr id="1" uniqueName="P1082412">
      <xmlPr mapId="1" xpath="/GFI-IZD-POD/IPK-GFI-IZD-POD_1000344/P1082412" xmlDataType="decimal"/>
    </xmlCellPr>
  </singleXmlCell>
  <singleXmlCell id="1306" r="V51" connectionId="0">
    <xmlCellPr id="1" uniqueName="P1082415">
      <xmlPr mapId="1" xpath="/GFI-IZD-POD/IPK-GFI-IZD-POD_1000344/P1082415" xmlDataType="decimal"/>
    </xmlCellPr>
  </singleXmlCell>
  <singleXmlCell id="1307" r="W51" connectionId="0">
    <xmlCellPr id="1" uniqueName="P1082416">
      <xmlPr mapId="1" xpath="/GFI-IZD-POD/IPK-GFI-IZD-POD_1000344/P1082416" xmlDataType="decimal"/>
    </xmlCellPr>
  </singleXmlCell>
  <singleXmlCell id="1308" r="X51" connectionId="0">
    <xmlCellPr id="1" uniqueName="P1082317">
      <xmlPr mapId="1" xpath="/GFI-IZD-POD/IPK-GFI-IZD-POD_1000344/P1082317" xmlDataType="decimal"/>
    </xmlCellPr>
  </singleXmlCell>
  <singleXmlCell id="1309" r="Y51" connectionId="0">
    <xmlCellPr id="1" uniqueName="P1082417">
      <xmlPr mapId="1" xpath="/GFI-IZD-POD/IPK-GFI-IZD-POD_1000344/P1082417" xmlDataType="decimal"/>
    </xmlCellPr>
  </singleXmlCell>
  <singleXmlCell id="1310" r="H52" connectionId="0">
    <xmlCellPr id="1" uniqueName="P1080136">
      <xmlPr mapId="1" xpath="/GFI-IZD-POD/IPK-GFI-IZD-POD_1000344/P1080136" xmlDataType="decimal"/>
    </xmlCellPr>
  </singleXmlCell>
  <singleXmlCell id="1311" r="I52" connectionId="0">
    <xmlCellPr id="1" uniqueName="P1080137">
      <xmlPr mapId="1" xpath="/GFI-IZD-POD/IPK-GFI-IZD-POD_1000344/P1080137" xmlDataType="decimal"/>
    </xmlCellPr>
  </singleXmlCell>
  <singleXmlCell id="1312" r="J52" connectionId="0">
    <xmlCellPr id="1" uniqueName="P1080138">
      <xmlPr mapId="1" xpath="/GFI-IZD-POD/IPK-GFI-IZD-POD_1000344/P1080138" xmlDataType="decimal"/>
    </xmlCellPr>
  </singleXmlCell>
  <singleXmlCell id="1313" r="K52" connectionId="0">
    <xmlCellPr id="1" uniqueName="P1080139">
      <xmlPr mapId="1" xpath="/GFI-IZD-POD/IPK-GFI-IZD-POD_1000344/P1080139" xmlDataType="decimal"/>
    </xmlCellPr>
  </singleXmlCell>
  <singleXmlCell id="1314" r="L52" connectionId="0">
    <xmlCellPr id="1" uniqueName="P1080140">
      <xmlPr mapId="1" xpath="/GFI-IZD-POD/IPK-GFI-IZD-POD_1000344/P1080140" xmlDataType="decimal"/>
    </xmlCellPr>
  </singleXmlCell>
  <singleXmlCell id="1315" r="M52" connectionId="0">
    <xmlCellPr id="1" uniqueName="P1080141">
      <xmlPr mapId="1" xpath="/GFI-IZD-POD/IPK-GFI-IZD-POD_1000344/P1080141" xmlDataType="decimal"/>
    </xmlCellPr>
  </singleXmlCell>
  <singleXmlCell id="1316" r="N52" connectionId="0">
    <xmlCellPr id="1" uniqueName="P1080142">
      <xmlPr mapId="1" xpath="/GFI-IZD-POD/IPK-GFI-IZD-POD_1000344/P1080142" xmlDataType="decimal"/>
    </xmlCellPr>
  </singleXmlCell>
  <singleXmlCell id="1317" r="O52" connectionId="0">
    <xmlCellPr id="1" uniqueName="P1080143">
      <xmlPr mapId="1" xpath="/GFI-IZD-POD/IPK-GFI-IZD-POD_1000344/P1080143" xmlDataType="decimal"/>
    </xmlCellPr>
  </singleXmlCell>
  <singleXmlCell id="1318" r="P52" connectionId="0">
    <xmlCellPr id="1" uniqueName="P1082418">
      <xmlPr mapId="1" xpath="/GFI-IZD-POD/IPK-GFI-IZD-POD_1000344/P1082418" xmlDataType="decimal"/>
    </xmlCellPr>
  </singleXmlCell>
  <singleXmlCell id="1319" r="Q52" connectionId="0">
    <xmlCellPr id="1" uniqueName="P1082419">
      <xmlPr mapId="1" xpath="/GFI-IZD-POD/IPK-GFI-IZD-POD_1000344/P1082419" xmlDataType="decimal"/>
    </xmlCellPr>
  </singleXmlCell>
  <singleXmlCell id="1320" r="R52" connectionId="0">
    <xmlCellPr id="1" uniqueName="P1082420">
      <xmlPr mapId="1" xpath="/GFI-IZD-POD/IPK-GFI-IZD-POD_1000344/P1082420" xmlDataType="decimal"/>
    </xmlCellPr>
  </singleXmlCell>
  <singleXmlCell id="1321" r="U52" connectionId="0">
    <xmlCellPr id="1" uniqueName="P1082422">
      <xmlPr mapId="1" xpath="/GFI-IZD-POD/IPK-GFI-IZD-POD_1000344/P1082422" xmlDataType="decimal"/>
    </xmlCellPr>
  </singleXmlCell>
  <singleXmlCell id="1322" r="V52" connectionId="0">
    <xmlCellPr id="1" uniqueName="P1082423">
      <xmlPr mapId="1" xpath="/GFI-IZD-POD/IPK-GFI-IZD-POD_1000344/P1082423" xmlDataType="decimal"/>
    </xmlCellPr>
  </singleXmlCell>
  <singleXmlCell id="1323" r="W52" connectionId="0">
    <xmlCellPr id="1" uniqueName="P1082425">
      <xmlPr mapId="1" xpath="/GFI-IZD-POD/IPK-GFI-IZD-POD_1000344/P1082425" xmlDataType="decimal"/>
    </xmlCellPr>
  </singleXmlCell>
  <singleXmlCell id="1324" r="X52" connectionId="0">
    <xmlCellPr id="1" uniqueName="P1082428">
      <xmlPr mapId="1" xpath="/GFI-IZD-POD/IPK-GFI-IZD-POD_1000344/P1082428" xmlDataType="decimal"/>
    </xmlCellPr>
  </singleXmlCell>
  <singleXmlCell id="1325" r="Y52" connectionId="0">
    <xmlCellPr id="1" uniqueName="P1082320">
      <xmlPr mapId="1" xpath="/GFI-IZD-POD/IPK-GFI-IZD-POD_1000344/P1082320" xmlDataType="decimal"/>
    </xmlCellPr>
  </singleXmlCell>
  <singleXmlCell id="1326" r="H53" connectionId="0">
    <xmlCellPr id="1" uniqueName="P1080144">
      <xmlPr mapId="1" xpath="/GFI-IZD-POD/IPK-GFI-IZD-POD_1000344/P1080144" xmlDataType="decimal"/>
    </xmlCellPr>
  </singleXmlCell>
  <singleXmlCell id="1327" r="I53" connectionId="0">
    <xmlCellPr id="1" uniqueName="P1080145">
      <xmlPr mapId="1" xpath="/GFI-IZD-POD/IPK-GFI-IZD-POD_1000344/P1080145" xmlDataType="decimal"/>
    </xmlCellPr>
  </singleXmlCell>
  <singleXmlCell id="1328" r="J53" connectionId="0">
    <xmlCellPr id="1" uniqueName="P1080146">
      <xmlPr mapId="1" xpath="/GFI-IZD-POD/IPK-GFI-IZD-POD_1000344/P1080146" xmlDataType="decimal"/>
    </xmlCellPr>
  </singleXmlCell>
  <singleXmlCell id="1329" r="K53" connectionId="0">
    <xmlCellPr id="1" uniqueName="P1080147">
      <xmlPr mapId="1" xpath="/GFI-IZD-POD/IPK-GFI-IZD-POD_1000344/P1080147" xmlDataType="decimal"/>
    </xmlCellPr>
  </singleXmlCell>
  <singleXmlCell id="1330" r="L53" connectionId="0">
    <xmlCellPr id="1" uniqueName="P1080148">
      <xmlPr mapId="1" xpath="/GFI-IZD-POD/IPK-GFI-IZD-POD_1000344/P1080148" xmlDataType="decimal"/>
    </xmlCellPr>
  </singleXmlCell>
  <singleXmlCell id="1331" r="M53" connectionId="0">
    <xmlCellPr id="1" uniqueName="P1080149">
      <xmlPr mapId="1" xpath="/GFI-IZD-POD/IPK-GFI-IZD-POD_1000344/P1080149" xmlDataType="decimal"/>
    </xmlCellPr>
  </singleXmlCell>
  <singleXmlCell id="1332" r="N53" connectionId="0">
    <xmlCellPr id="1" uniqueName="P1080150">
      <xmlPr mapId="1" xpath="/GFI-IZD-POD/IPK-GFI-IZD-POD_1000344/P1080150" xmlDataType="decimal"/>
    </xmlCellPr>
  </singleXmlCell>
  <singleXmlCell id="1333" r="O53" connectionId="0">
    <xmlCellPr id="1" uniqueName="P1080397">
      <xmlPr mapId="1" xpath="/GFI-IZD-POD/IPK-GFI-IZD-POD_1000344/P1080397" xmlDataType="decimal"/>
    </xmlCellPr>
  </singleXmlCell>
  <singleXmlCell id="1334" r="P53" connectionId="0">
    <xmlCellPr id="1" uniqueName="P1082429">
      <xmlPr mapId="1" xpath="/GFI-IZD-POD/IPK-GFI-IZD-POD_1000344/P1082429" xmlDataType="decimal"/>
    </xmlCellPr>
  </singleXmlCell>
  <singleXmlCell id="1335" r="Q53" connectionId="0">
    <xmlCellPr id="1" uniqueName="P1082447">
      <xmlPr mapId="1" xpath="/GFI-IZD-POD/IPK-GFI-IZD-POD_1000344/P1082447" xmlDataType="decimal"/>
    </xmlCellPr>
  </singleXmlCell>
  <singleXmlCell id="1336" r="R53" connectionId="0">
    <xmlCellPr id="1" uniqueName="P1082450">
      <xmlPr mapId="1" xpath="/GFI-IZD-POD/IPK-GFI-IZD-POD_1000344/P1082450" xmlDataType="decimal"/>
    </xmlCellPr>
  </singleXmlCell>
  <singleXmlCell id="1337" r="U53" connectionId="0">
    <xmlCellPr id="1" uniqueName="P1082453">
      <xmlPr mapId="1" xpath="/GFI-IZD-POD/IPK-GFI-IZD-POD_1000344/P1082453" xmlDataType="decimal"/>
    </xmlCellPr>
  </singleXmlCell>
  <singleXmlCell id="1338" r="V53" connectionId="0">
    <xmlCellPr id="1" uniqueName="P1082455">
      <xmlPr mapId="1" xpath="/GFI-IZD-POD/IPK-GFI-IZD-POD_1000344/P1082455" xmlDataType="decimal"/>
    </xmlCellPr>
  </singleXmlCell>
  <singleXmlCell id="1339" r="W53" connectionId="0">
    <xmlCellPr id="1" uniqueName="P1082458">
      <xmlPr mapId="1" xpath="/GFI-IZD-POD/IPK-GFI-IZD-POD_1000344/P1082458" xmlDataType="decimal"/>
    </xmlCellPr>
  </singleXmlCell>
  <singleXmlCell id="1340" r="X53" connectionId="0">
    <xmlCellPr id="1" uniqueName="P1082460">
      <xmlPr mapId="1" xpath="/GFI-IZD-POD/IPK-GFI-IZD-POD_1000344/P1082460" xmlDataType="decimal"/>
    </xmlCellPr>
  </singleXmlCell>
  <singleXmlCell id="1341" r="Y53" connectionId="0">
    <xmlCellPr id="1" uniqueName="P1082461">
      <xmlPr mapId="1" xpath="/GFI-IZD-POD/IPK-GFI-IZD-POD_1000344/P1082461" xmlDataType="decimal"/>
    </xmlCellPr>
  </singleXmlCell>
  <singleXmlCell id="1342" r="H54" connectionId="0">
    <xmlCellPr id="1" uniqueName="P1080398">
      <xmlPr mapId="1" xpath="/GFI-IZD-POD/IPK-GFI-IZD-POD_1000344/P1080398" xmlDataType="decimal"/>
    </xmlCellPr>
  </singleXmlCell>
  <singleXmlCell id="1343" r="I54" connectionId="0">
    <xmlCellPr id="1" uniqueName="P1080399">
      <xmlPr mapId="1" xpath="/GFI-IZD-POD/IPK-GFI-IZD-POD_1000344/P1080399" xmlDataType="decimal"/>
    </xmlCellPr>
  </singleXmlCell>
  <singleXmlCell id="1344" r="J54" connectionId="0">
    <xmlCellPr id="1" uniqueName="P1080586">
      <xmlPr mapId="1" xpath="/GFI-IZD-POD/IPK-GFI-IZD-POD_1000344/P1080586" xmlDataType="decimal"/>
    </xmlCellPr>
  </singleXmlCell>
  <singleXmlCell id="1345" r="K54" connectionId="0">
    <xmlCellPr id="1" uniqueName="P1080587">
      <xmlPr mapId="1" xpath="/GFI-IZD-POD/IPK-GFI-IZD-POD_1000344/P1080587" xmlDataType="decimal"/>
    </xmlCellPr>
  </singleXmlCell>
  <singleXmlCell id="1346" r="L54" connectionId="0">
    <xmlCellPr id="1" uniqueName="P1080588">
      <xmlPr mapId="1" xpath="/GFI-IZD-POD/IPK-GFI-IZD-POD_1000344/P1080588" xmlDataType="decimal"/>
    </xmlCellPr>
  </singleXmlCell>
  <singleXmlCell id="1347" r="M54" connectionId="0">
    <xmlCellPr id="1" uniqueName="P1080589">
      <xmlPr mapId="1" xpath="/GFI-IZD-POD/IPK-GFI-IZD-POD_1000344/P1080589" xmlDataType="decimal"/>
    </xmlCellPr>
  </singleXmlCell>
  <singleXmlCell id="1348" r="N54" connectionId="0">
    <xmlCellPr id="1" uniqueName="P1080590">
      <xmlPr mapId="1" xpath="/GFI-IZD-POD/IPK-GFI-IZD-POD_1000344/P1080590" xmlDataType="decimal"/>
    </xmlCellPr>
  </singleXmlCell>
  <singleXmlCell id="1349" r="O54" connectionId="0">
    <xmlCellPr id="1" uniqueName="P1080591">
      <xmlPr mapId="1" xpath="/GFI-IZD-POD/IPK-GFI-IZD-POD_1000344/P1080591" xmlDataType="decimal"/>
    </xmlCellPr>
  </singleXmlCell>
  <singleXmlCell id="1350" r="P54" connectionId="0">
    <xmlCellPr id="1" uniqueName="P1082462">
      <xmlPr mapId="1" xpath="/GFI-IZD-POD/IPK-GFI-IZD-POD_1000344/P1082462" xmlDataType="decimal"/>
    </xmlCellPr>
  </singleXmlCell>
  <singleXmlCell id="1351" r="Q54" connectionId="0">
    <xmlCellPr id="1" uniqueName="P1082430">
      <xmlPr mapId="1" xpath="/GFI-IZD-POD/IPK-GFI-IZD-POD_1000344/P1082430" xmlDataType="decimal"/>
    </xmlCellPr>
  </singleXmlCell>
  <singleXmlCell id="1352" r="R54" connectionId="0">
    <xmlCellPr id="1" uniqueName="P1082463">
      <xmlPr mapId="1" xpath="/GFI-IZD-POD/IPK-GFI-IZD-POD_1000344/P1082463" xmlDataType="decimal"/>
    </xmlCellPr>
  </singleXmlCell>
  <singleXmlCell id="1353" r="U54" connectionId="0">
    <xmlCellPr id="1" uniqueName="P1082464">
      <xmlPr mapId="1" xpath="/GFI-IZD-POD/IPK-GFI-IZD-POD_1000344/P1082464" xmlDataType="decimal"/>
    </xmlCellPr>
  </singleXmlCell>
  <singleXmlCell id="1354" r="V54" connectionId="0">
    <xmlCellPr id="1" uniqueName="P1082465">
      <xmlPr mapId="1" xpath="/GFI-IZD-POD/IPK-GFI-IZD-POD_1000344/P1082465" xmlDataType="decimal"/>
    </xmlCellPr>
  </singleXmlCell>
  <singleXmlCell id="1355" r="W54" connectionId="0">
    <xmlCellPr id="1" uniqueName="P1082466">
      <xmlPr mapId="1" xpath="/GFI-IZD-POD/IPK-GFI-IZD-POD_1000344/P1082466" xmlDataType="decimal"/>
    </xmlCellPr>
  </singleXmlCell>
  <singleXmlCell id="1356" r="X54" connectionId="0">
    <xmlCellPr id="1" uniqueName="P1082467">
      <xmlPr mapId="1" xpath="/GFI-IZD-POD/IPK-GFI-IZD-POD_1000344/P1082467" xmlDataType="decimal"/>
    </xmlCellPr>
  </singleXmlCell>
  <singleXmlCell id="1357" r="Y54" connectionId="0">
    <xmlCellPr id="1" uniqueName="P1082468">
      <xmlPr mapId="1" xpath="/GFI-IZD-POD/IPK-GFI-IZD-POD_1000344/P1082468" xmlDataType="decimal"/>
    </xmlCellPr>
  </singleXmlCell>
  <singleXmlCell id="1358" r="H55" connectionId="0">
    <xmlCellPr id="1" uniqueName="P1080692">
      <xmlPr mapId="1" xpath="/GFI-IZD-POD/IPK-GFI-IZD-POD_1000344/P1080692" xmlDataType="decimal"/>
    </xmlCellPr>
  </singleXmlCell>
  <singleXmlCell id="1359" r="I55" connectionId="0">
    <xmlCellPr id="1" uniqueName="P1080693">
      <xmlPr mapId="1" xpath="/GFI-IZD-POD/IPK-GFI-IZD-POD_1000344/P1080693" xmlDataType="decimal"/>
    </xmlCellPr>
  </singleXmlCell>
  <singleXmlCell id="1360" r="J55" connectionId="0">
    <xmlCellPr id="1" uniqueName="P1080694">
      <xmlPr mapId="1" xpath="/GFI-IZD-POD/IPK-GFI-IZD-POD_1000344/P1080694" xmlDataType="decimal"/>
    </xmlCellPr>
  </singleXmlCell>
  <singleXmlCell id="1361" r="K55" connectionId="0">
    <xmlCellPr id="1" uniqueName="P1080779">
      <xmlPr mapId="1" xpath="/GFI-IZD-POD/IPK-GFI-IZD-POD_1000344/P1080779" xmlDataType="decimal"/>
    </xmlCellPr>
  </singleXmlCell>
  <singleXmlCell id="1362" r="L55" connectionId="0">
    <xmlCellPr id="1" uniqueName="P1080780">
      <xmlPr mapId="1" xpath="/GFI-IZD-POD/IPK-GFI-IZD-POD_1000344/P1080780" xmlDataType="decimal"/>
    </xmlCellPr>
  </singleXmlCell>
  <singleXmlCell id="1363" r="M55" connectionId="0">
    <xmlCellPr id="1" uniqueName="P1080781">
      <xmlPr mapId="1" xpath="/GFI-IZD-POD/IPK-GFI-IZD-POD_1000344/P1080781" xmlDataType="decimal"/>
    </xmlCellPr>
  </singleXmlCell>
  <singleXmlCell id="1364" r="N55" connectionId="0">
    <xmlCellPr id="1" uniqueName="P1080782">
      <xmlPr mapId="1" xpath="/GFI-IZD-POD/IPK-GFI-IZD-POD_1000344/P1080782" xmlDataType="decimal"/>
    </xmlCellPr>
  </singleXmlCell>
  <singleXmlCell id="1365" r="O55" connectionId="0">
    <xmlCellPr id="1" uniqueName="P1080783">
      <xmlPr mapId="1" xpath="/GFI-IZD-POD/IPK-GFI-IZD-POD_1000344/P1080783" xmlDataType="decimal"/>
    </xmlCellPr>
  </singleXmlCell>
  <singleXmlCell id="1366" r="P55" connectionId="0">
    <xmlCellPr id="1" uniqueName="P1082469">
      <xmlPr mapId="1" xpath="/GFI-IZD-POD/IPK-GFI-IZD-POD_1000344/P1082469" xmlDataType="decimal"/>
    </xmlCellPr>
  </singleXmlCell>
  <singleXmlCell id="1367" r="Q55" connectionId="0">
    <xmlCellPr id="1" uniqueName="P1082470">
      <xmlPr mapId="1" xpath="/GFI-IZD-POD/IPK-GFI-IZD-POD_1000344/P1082470" xmlDataType="decimal"/>
    </xmlCellPr>
  </singleXmlCell>
  <singleXmlCell id="1368" r="R55" connectionId="0">
    <xmlCellPr id="1" uniqueName="P1082433">
      <xmlPr mapId="1" xpath="/GFI-IZD-POD/IPK-GFI-IZD-POD_1000344/P1082433" xmlDataType="decimal"/>
    </xmlCellPr>
  </singleXmlCell>
  <singleXmlCell id="1369" r="U55" connectionId="0">
    <xmlCellPr id="1" uniqueName="P1082471">
      <xmlPr mapId="1" xpath="/GFI-IZD-POD/IPK-GFI-IZD-POD_1000344/P1082471" xmlDataType="decimal"/>
    </xmlCellPr>
  </singleXmlCell>
  <singleXmlCell id="1370" r="V55" connectionId="0">
    <xmlCellPr id="1" uniqueName="P1082472">
      <xmlPr mapId="1" xpath="/GFI-IZD-POD/IPK-GFI-IZD-POD_1000344/P1082472" xmlDataType="decimal"/>
    </xmlCellPr>
  </singleXmlCell>
  <singleXmlCell id="1371" r="W55" connectionId="0">
    <xmlCellPr id="1" uniqueName="P1082473">
      <xmlPr mapId="1" xpath="/GFI-IZD-POD/IPK-GFI-IZD-POD_1000344/P1082473" xmlDataType="decimal"/>
    </xmlCellPr>
  </singleXmlCell>
  <singleXmlCell id="1372" r="X55" connectionId="0">
    <xmlCellPr id="1" uniqueName="P1082474">
      <xmlPr mapId="1" xpath="/GFI-IZD-POD/IPK-GFI-IZD-POD_1000344/P1082474" xmlDataType="decimal"/>
    </xmlCellPr>
  </singleXmlCell>
  <singleXmlCell id="1373" r="Y55" connectionId="0">
    <xmlCellPr id="1" uniqueName="P1082475">
      <xmlPr mapId="1" xpath="/GFI-IZD-POD/IPK-GFI-IZD-POD_1000344/P1082475" xmlDataType="decimal"/>
    </xmlCellPr>
  </singleXmlCell>
  <singleXmlCell id="1374" r="H56" connectionId="0">
    <xmlCellPr id="1" uniqueName="P1080784">
      <xmlPr mapId="1" xpath="/GFI-IZD-POD/IPK-GFI-IZD-POD_1000344/P1080784" xmlDataType="decimal"/>
    </xmlCellPr>
  </singleXmlCell>
  <singleXmlCell id="1375" r="I56" connectionId="0">
    <xmlCellPr id="1" uniqueName="P1080785">
      <xmlPr mapId="1" xpath="/GFI-IZD-POD/IPK-GFI-IZD-POD_1000344/P1080785" xmlDataType="decimal"/>
    </xmlCellPr>
  </singleXmlCell>
  <singleXmlCell id="1376" r="J56" connectionId="0">
    <xmlCellPr id="1" uniqueName="P1080786">
      <xmlPr mapId="1" xpath="/GFI-IZD-POD/IPK-GFI-IZD-POD_1000344/P1080786" xmlDataType="decimal"/>
    </xmlCellPr>
  </singleXmlCell>
  <singleXmlCell id="1377" r="K56" connectionId="0">
    <xmlCellPr id="1" uniqueName="P1081033">
      <xmlPr mapId="1" xpath="/GFI-IZD-POD/IPK-GFI-IZD-POD_1000344/P1081033" xmlDataType="decimal"/>
    </xmlCellPr>
  </singleXmlCell>
  <singleXmlCell id="1378" r="L56" connectionId="0">
    <xmlCellPr id="1" uniqueName="P1081034">
      <xmlPr mapId="1" xpath="/GFI-IZD-POD/IPK-GFI-IZD-POD_1000344/P1081034" xmlDataType="decimal"/>
    </xmlCellPr>
  </singleXmlCell>
  <singleXmlCell id="1379" r="M56" connectionId="0">
    <xmlCellPr id="1" uniqueName="P1081035">
      <xmlPr mapId="1" xpath="/GFI-IZD-POD/IPK-GFI-IZD-POD_1000344/P1081035" xmlDataType="decimal"/>
    </xmlCellPr>
  </singleXmlCell>
  <singleXmlCell id="1380" r="N56" connectionId="0">
    <xmlCellPr id="1" uniqueName="P1081222">
      <xmlPr mapId="1" xpath="/GFI-IZD-POD/IPK-GFI-IZD-POD_1000344/P1081222" xmlDataType="decimal"/>
    </xmlCellPr>
  </singleXmlCell>
  <singleXmlCell id="1381" r="O56" connectionId="0">
    <xmlCellPr id="1" uniqueName="P1081223">
      <xmlPr mapId="1" xpath="/GFI-IZD-POD/IPK-GFI-IZD-POD_1000344/P1081223" xmlDataType="decimal"/>
    </xmlCellPr>
  </singleXmlCell>
  <singleXmlCell id="1382" r="P56" connectionId="0">
    <xmlCellPr id="1" uniqueName="P1082477">
      <xmlPr mapId="1" xpath="/GFI-IZD-POD/IPK-GFI-IZD-POD_1000344/P1082477" xmlDataType="decimal"/>
    </xmlCellPr>
  </singleXmlCell>
  <singleXmlCell id="1383" r="Q56" connectionId="0">
    <xmlCellPr id="1" uniqueName="P1082480">
      <xmlPr mapId="1" xpath="/GFI-IZD-POD/IPK-GFI-IZD-POD_1000344/P1082480" xmlDataType="decimal"/>
    </xmlCellPr>
  </singleXmlCell>
  <singleXmlCell id="1384" r="R56" connectionId="0">
    <xmlCellPr id="1" uniqueName="P1082482">
      <xmlPr mapId="1" xpath="/GFI-IZD-POD/IPK-GFI-IZD-POD_1000344/P1082482" xmlDataType="decimal"/>
    </xmlCellPr>
  </singleXmlCell>
  <singleXmlCell id="1385" r="U56" connectionId="0">
    <xmlCellPr id="1" uniqueName="P1082435">
      <xmlPr mapId="1" xpath="/GFI-IZD-POD/IPK-GFI-IZD-POD_1000344/P1082435" xmlDataType="decimal"/>
    </xmlCellPr>
  </singleXmlCell>
  <singleXmlCell id="1386" r="V56" connectionId="0">
    <xmlCellPr id="1" uniqueName="P1082484">
      <xmlPr mapId="1" xpath="/GFI-IZD-POD/IPK-GFI-IZD-POD_1000344/P1082484" xmlDataType="decimal"/>
    </xmlCellPr>
  </singleXmlCell>
  <singleXmlCell id="1387" r="W56" connectionId="0">
    <xmlCellPr id="1" uniqueName="P1082487">
      <xmlPr mapId="1" xpath="/GFI-IZD-POD/IPK-GFI-IZD-POD_1000344/P1082487" xmlDataType="decimal"/>
    </xmlCellPr>
  </singleXmlCell>
  <singleXmlCell id="1388" r="X56" connectionId="0">
    <xmlCellPr id="1" uniqueName="P1082488">
      <xmlPr mapId="1" xpath="/GFI-IZD-POD/IPK-GFI-IZD-POD_1000344/P1082488" xmlDataType="decimal"/>
    </xmlCellPr>
  </singleXmlCell>
  <singleXmlCell id="1389" r="Y56" connectionId="0">
    <xmlCellPr id="1" uniqueName="P1082490">
      <xmlPr mapId="1" xpath="/GFI-IZD-POD/IPK-GFI-IZD-POD_1000344/P1082490" xmlDataType="decimal"/>
    </xmlCellPr>
  </singleXmlCell>
  <singleXmlCell id="1390" r="H57" connectionId="0">
    <xmlCellPr id="1" uniqueName="P1081224">
      <xmlPr mapId="1" xpath="/GFI-IZD-POD/IPK-GFI-IZD-POD_1000344/P1081224" xmlDataType="decimal"/>
    </xmlCellPr>
  </singleXmlCell>
  <singleXmlCell id="1391" r="I57" connectionId="0">
    <xmlCellPr id="1" uniqueName="P1081225">
      <xmlPr mapId="1" xpath="/GFI-IZD-POD/IPK-GFI-IZD-POD_1000344/P1081225" xmlDataType="decimal"/>
    </xmlCellPr>
  </singleXmlCell>
  <singleXmlCell id="1392" r="J57" connectionId="0">
    <xmlCellPr id="1" uniqueName="P1081326">
      <xmlPr mapId="1" xpath="/GFI-IZD-POD/IPK-GFI-IZD-POD_1000344/P1081326" xmlDataType="decimal"/>
    </xmlCellPr>
  </singleXmlCell>
  <singleXmlCell id="1393" r="K57" connectionId="0">
    <xmlCellPr id="1" uniqueName="P1081327">
      <xmlPr mapId="1" xpath="/GFI-IZD-POD/IPK-GFI-IZD-POD_1000344/P1081327" xmlDataType="decimal"/>
    </xmlCellPr>
  </singleXmlCell>
  <singleXmlCell id="1394" r="L57" connectionId="0">
    <xmlCellPr id="1" uniqueName="P1081328">
      <xmlPr mapId="1" xpath="/GFI-IZD-POD/IPK-GFI-IZD-POD_1000344/P1081328" xmlDataType="decimal"/>
    </xmlCellPr>
  </singleXmlCell>
  <singleXmlCell id="1395" r="M57" connectionId="0">
    <xmlCellPr id="1" uniqueName="P1081413">
      <xmlPr mapId="1" xpath="/GFI-IZD-POD/IPK-GFI-IZD-POD_1000344/P1081413" xmlDataType="decimal"/>
    </xmlCellPr>
  </singleXmlCell>
  <singleXmlCell id="1396" r="N57" connectionId="0">
    <xmlCellPr id="1" uniqueName="P1081414">
      <xmlPr mapId="1" xpath="/GFI-IZD-POD/IPK-GFI-IZD-POD_1000344/P1081414" xmlDataType="decimal"/>
    </xmlCellPr>
  </singleXmlCell>
  <singleXmlCell id="1397" r="O57" connectionId="0">
    <xmlCellPr id="1" uniqueName="P1081415">
      <xmlPr mapId="1" xpath="/GFI-IZD-POD/IPK-GFI-IZD-POD_1000344/P1081415" xmlDataType="decimal"/>
    </xmlCellPr>
  </singleXmlCell>
  <singleXmlCell id="1398" r="P57" connectionId="0">
    <xmlCellPr id="1" uniqueName="P1082493">
      <xmlPr mapId="1" xpath="/GFI-IZD-POD/IPK-GFI-IZD-POD_1000344/P1082493" xmlDataType="decimal"/>
    </xmlCellPr>
  </singleXmlCell>
  <singleXmlCell id="1399" r="Q57" connectionId="0">
    <xmlCellPr id="1" uniqueName="P1082497">
      <xmlPr mapId="1" xpath="/GFI-IZD-POD/IPK-GFI-IZD-POD_1000344/P1082497" xmlDataType="decimal"/>
    </xmlCellPr>
  </singleXmlCell>
  <singleXmlCell id="1400" r="R57" connectionId="0">
    <xmlCellPr id="1" uniqueName="P1082498">
      <xmlPr mapId="1" xpath="/GFI-IZD-POD/IPK-GFI-IZD-POD_1000344/P1082498" xmlDataType="decimal"/>
    </xmlCellPr>
  </singleXmlCell>
  <singleXmlCell id="1401" r="U57" connectionId="0">
    <xmlCellPr id="1" uniqueName="P1082501">
      <xmlPr mapId="1" xpath="/GFI-IZD-POD/IPK-GFI-IZD-POD_1000344/P1082501" xmlDataType="decimal"/>
    </xmlCellPr>
  </singleXmlCell>
  <singleXmlCell id="1402" r="V57" connectionId="0">
    <xmlCellPr id="1" uniqueName="P1082437">
      <xmlPr mapId="1" xpath="/GFI-IZD-POD/IPK-GFI-IZD-POD_1000344/P1082437" xmlDataType="decimal"/>
    </xmlCellPr>
  </singleXmlCell>
  <singleXmlCell id="1403" r="W57" connectionId="0">
    <xmlCellPr id="1" uniqueName="P1082503">
      <xmlPr mapId="1" xpath="/GFI-IZD-POD/IPK-GFI-IZD-POD_1000344/P1082503" xmlDataType="decimal"/>
    </xmlCellPr>
  </singleXmlCell>
  <singleXmlCell id="1404" r="X57" connectionId="0">
    <xmlCellPr id="1" uniqueName="P1082505">
      <xmlPr mapId="1" xpath="/GFI-IZD-POD/IPK-GFI-IZD-POD_1000344/P1082505" xmlDataType="decimal"/>
    </xmlCellPr>
  </singleXmlCell>
  <singleXmlCell id="1405" r="Y57" connectionId="0">
    <xmlCellPr id="1" uniqueName="P1082507">
      <xmlPr mapId="1" xpath="/GFI-IZD-POD/IPK-GFI-IZD-POD_1000344/P1082507" xmlDataType="decimal"/>
    </xmlCellPr>
  </singleXmlCell>
  <singleXmlCell id="1406" r="H59" connectionId="0">
    <xmlCellPr id="1" uniqueName="P1081416">
      <xmlPr mapId="1" xpath="/GFI-IZD-POD/IPK-GFI-IZD-POD_1000344/P1081416" xmlDataType="decimal"/>
    </xmlCellPr>
  </singleXmlCell>
  <singleXmlCell id="1407" r="I59" connectionId="0">
    <xmlCellPr id="1" uniqueName="P1081501">
      <xmlPr mapId="1" xpath="/GFI-IZD-POD/IPK-GFI-IZD-POD_1000344/P1081501" xmlDataType="decimal"/>
    </xmlCellPr>
  </singleXmlCell>
  <singleXmlCell id="1408" r="J59" connectionId="0">
    <xmlCellPr id="1" uniqueName="P1081502">
      <xmlPr mapId="1" xpath="/GFI-IZD-POD/IPK-GFI-IZD-POD_1000344/P1081502" xmlDataType="decimal"/>
    </xmlCellPr>
  </singleXmlCell>
  <singleXmlCell id="1409" r="K59" connectionId="0">
    <xmlCellPr id="1" uniqueName="P1081503">
      <xmlPr mapId="1" xpath="/GFI-IZD-POD/IPK-GFI-IZD-POD_1000344/P1081503" xmlDataType="decimal"/>
    </xmlCellPr>
  </singleXmlCell>
  <singleXmlCell id="1410" r="L59" connectionId="0">
    <xmlCellPr id="1" uniqueName="P1081504">
      <xmlPr mapId="1" xpath="/GFI-IZD-POD/IPK-GFI-IZD-POD_1000344/P1081504" xmlDataType="decimal"/>
    </xmlCellPr>
  </singleXmlCell>
  <singleXmlCell id="1411" r="M59" connectionId="0">
    <xmlCellPr id="1" uniqueName="P1081505">
      <xmlPr mapId="1" xpath="/GFI-IZD-POD/IPK-GFI-IZD-POD_1000344/P1081505" xmlDataType="decimal"/>
    </xmlCellPr>
  </singleXmlCell>
  <singleXmlCell id="1412" r="N59" connectionId="0">
    <xmlCellPr id="1" uniqueName="P1081506">
      <xmlPr mapId="1" xpath="/GFI-IZD-POD/IPK-GFI-IZD-POD_1000344/P1081506" xmlDataType="decimal"/>
    </xmlCellPr>
  </singleXmlCell>
  <singleXmlCell id="1413" r="O59" connectionId="0">
    <xmlCellPr id="1" uniqueName="P1081507">
      <xmlPr mapId="1" xpath="/GFI-IZD-POD/IPK-GFI-IZD-POD_1000344/P1081507" xmlDataType="decimal"/>
    </xmlCellPr>
  </singleXmlCell>
  <singleXmlCell id="1414" r="P59" connectionId="0">
    <xmlCellPr id="1" uniqueName="P1082510">
      <xmlPr mapId="1" xpath="/GFI-IZD-POD/IPK-GFI-IZD-POD_1000344/P1082510" xmlDataType="decimal"/>
    </xmlCellPr>
  </singleXmlCell>
  <singleXmlCell id="1415" r="Q59" connectionId="0">
    <xmlCellPr id="1" uniqueName="P1082512">
      <xmlPr mapId="1" xpath="/GFI-IZD-POD/IPK-GFI-IZD-POD_1000344/P1082512" xmlDataType="decimal"/>
    </xmlCellPr>
  </singleXmlCell>
  <singleXmlCell id="1416" r="R59" connectionId="0">
    <xmlCellPr id="1" uniqueName="P1082514">
      <xmlPr mapId="1" xpath="/GFI-IZD-POD/IPK-GFI-IZD-POD_1000344/P1082514" xmlDataType="decimal"/>
    </xmlCellPr>
  </singleXmlCell>
  <singleXmlCell id="1417" r="U59" connectionId="0">
    <xmlCellPr id="1" uniqueName="P1082516">
      <xmlPr mapId="1" xpath="/GFI-IZD-POD/IPK-GFI-IZD-POD_1000344/P1082516" xmlDataType="decimal"/>
    </xmlCellPr>
  </singleXmlCell>
  <singleXmlCell id="1418" r="V59" connectionId="0">
    <xmlCellPr id="1" uniqueName="P1082519">
      <xmlPr mapId="1" xpath="/GFI-IZD-POD/IPK-GFI-IZD-POD_1000344/P1082519" xmlDataType="decimal"/>
    </xmlCellPr>
  </singleXmlCell>
  <singleXmlCell id="1419" r="W59" connectionId="0">
    <xmlCellPr id="1" uniqueName="P1082440">
      <xmlPr mapId="1" xpath="/GFI-IZD-POD/IPK-GFI-IZD-POD_1000344/P1082440" xmlDataType="decimal"/>
    </xmlCellPr>
  </singleXmlCell>
  <singleXmlCell id="1420" r="X59" connectionId="0">
    <xmlCellPr id="1" uniqueName="P1082521">
      <xmlPr mapId="1" xpath="/GFI-IZD-POD/IPK-GFI-IZD-POD_1000344/P1082521" xmlDataType="decimal"/>
    </xmlCellPr>
  </singleXmlCell>
  <singleXmlCell id="1421" r="Y59" connectionId="0">
    <xmlCellPr id="1" uniqueName="P1082523">
      <xmlPr mapId="1" xpath="/GFI-IZD-POD/IPK-GFI-IZD-POD_1000344/P1082523" xmlDataType="decimal"/>
    </xmlCellPr>
  </singleXmlCell>
  <singleXmlCell id="1422" r="H61" connectionId="0">
    <xmlCellPr id="1" uniqueName="P1081508">
      <xmlPr mapId="1" xpath="/GFI-IZD-POD/IPK-GFI-IZD-POD_1000344/P1081508" xmlDataType="decimal"/>
    </xmlCellPr>
  </singleXmlCell>
  <singleXmlCell id="1423" r="I61" connectionId="0">
    <xmlCellPr id="1" uniqueName="P1081509">
      <xmlPr mapId="1" xpath="/GFI-IZD-POD/IPK-GFI-IZD-POD_1000344/P1081509" xmlDataType="decimal"/>
    </xmlCellPr>
  </singleXmlCell>
  <singleXmlCell id="1424" r="J61" connectionId="0">
    <xmlCellPr id="1" uniqueName="P1081510">
      <xmlPr mapId="1" xpath="/GFI-IZD-POD/IPK-GFI-IZD-POD_1000344/P1081510" xmlDataType="decimal"/>
    </xmlCellPr>
  </singleXmlCell>
  <singleXmlCell id="1425" r="K61" connectionId="0">
    <xmlCellPr id="1" uniqueName="P1081511">
      <xmlPr mapId="1" xpath="/GFI-IZD-POD/IPK-GFI-IZD-POD_1000344/P1081511" xmlDataType="decimal"/>
    </xmlCellPr>
  </singleXmlCell>
  <singleXmlCell id="1426" r="L61" connectionId="0">
    <xmlCellPr id="1" uniqueName="P1081512">
      <xmlPr mapId="1" xpath="/GFI-IZD-POD/IPK-GFI-IZD-POD_1000344/P1081512" xmlDataType="decimal"/>
    </xmlCellPr>
  </singleXmlCell>
  <singleXmlCell id="1427" r="M61" connectionId="0">
    <xmlCellPr id="1" uniqueName="P1081513">
      <xmlPr mapId="1" xpath="/GFI-IZD-POD/IPK-GFI-IZD-POD_1000344/P1081513" xmlDataType="decimal"/>
    </xmlCellPr>
  </singleXmlCell>
  <singleXmlCell id="1428" r="N61" connectionId="0">
    <xmlCellPr id="1" uniqueName="P1081514">
      <xmlPr mapId="1" xpath="/GFI-IZD-POD/IPK-GFI-IZD-POD_1000344/P1081514" xmlDataType="decimal"/>
    </xmlCellPr>
  </singleXmlCell>
  <singleXmlCell id="1429" r="O61" connectionId="0">
    <xmlCellPr id="1" uniqueName="P1081515">
      <xmlPr mapId="1" xpath="/GFI-IZD-POD/IPK-GFI-IZD-POD_1000344/P1081515" xmlDataType="decimal"/>
    </xmlCellPr>
  </singleXmlCell>
  <singleXmlCell id="1430" r="P61" connectionId="0">
    <xmlCellPr id="1" uniqueName="P1082525">
      <xmlPr mapId="1" xpath="/GFI-IZD-POD/IPK-GFI-IZD-POD_1000344/P1082525" xmlDataType="decimal"/>
    </xmlCellPr>
  </singleXmlCell>
  <singleXmlCell id="1431" r="Q61" connectionId="0">
    <xmlCellPr id="1" uniqueName="P1082527">
      <xmlPr mapId="1" xpath="/GFI-IZD-POD/IPK-GFI-IZD-POD_1000344/P1082527" xmlDataType="decimal"/>
    </xmlCellPr>
  </singleXmlCell>
  <singleXmlCell id="1432" r="R61" connectionId="0">
    <xmlCellPr id="1" uniqueName="P1082528">
      <xmlPr mapId="1" xpath="/GFI-IZD-POD/IPK-GFI-IZD-POD_1000344/P1082528" xmlDataType="decimal"/>
    </xmlCellPr>
  </singleXmlCell>
  <singleXmlCell id="1433" r="U61" connectionId="0">
    <xmlCellPr id="1" uniqueName="P1082529">
      <xmlPr mapId="1" xpath="/GFI-IZD-POD/IPK-GFI-IZD-POD_1000344/P1082529" xmlDataType="decimal"/>
    </xmlCellPr>
  </singleXmlCell>
  <singleXmlCell id="1434" r="V61" connectionId="0">
    <xmlCellPr id="1" uniqueName="P1082530">
      <xmlPr mapId="1" xpath="/GFI-IZD-POD/IPK-GFI-IZD-POD_1000344/P1082530" xmlDataType="decimal"/>
    </xmlCellPr>
  </singleXmlCell>
  <singleXmlCell id="1435" r="W61" connectionId="0">
    <xmlCellPr id="1" uniqueName="P1082532">
      <xmlPr mapId="1" xpath="/GFI-IZD-POD/IPK-GFI-IZD-POD_1000344/P1082532" xmlDataType="decimal"/>
    </xmlCellPr>
  </singleXmlCell>
  <singleXmlCell id="1436" r="X61" connectionId="0">
    <xmlCellPr id="1" uniqueName="P1082442">
      <xmlPr mapId="1" xpath="/GFI-IZD-POD/IPK-GFI-IZD-POD_1000344/P1082442" xmlDataType="decimal"/>
    </xmlCellPr>
  </singleXmlCell>
  <singleXmlCell id="1437" r="Y61" connectionId="0">
    <xmlCellPr id="1" uniqueName="P1082533">
      <xmlPr mapId="1" xpath="/GFI-IZD-POD/IPK-GFI-IZD-POD_1000344/P1082533" xmlDataType="decimal"/>
    </xmlCellPr>
  </singleXmlCell>
  <singleXmlCell id="1438" r="H62" connectionId="0">
    <xmlCellPr id="1" uniqueName="P1081516">
      <xmlPr mapId="1" xpath="/GFI-IZD-POD/IPK-GFI-IZD-POD_1000344/P1081516" xmlDataType="decimal"/>
    </xmlCellPr>
  </singleXmlCell>
  <singleXmlCell id="1439" r="I62" connectionId="0">
    <xmlCellPr id="1" uniqueName="P1081517">
      <xmlPr mapId="1" xpath="/GFI-IZD-POD/IPK-GFI-IZD-POD_1000344/P1081517" xmlDataType="decimal"/>
    </xmlCellPr>
  </singleXmlCell>
  <singleXmlCell id="1440" r="J62" connectionId="0">
    <xmlCellPr id="1" uniqueName="P1081518">
      <xmlPr mapId="1" xpath="/GFI-IZD-POD/IPK-GFI-IZD-POD_1000344/P1081518" xmlDataType="decimal"/>
    </xmlCellPr>
  </singleXmlCell>
  <singleXmlCell id="1441" r="K62" connectionId="0">
    <xmlCellPr id="1" uniqueName="P1081519">
      <xmlPr mapId="1" xpath="/GFI-IZD-POD/IPK-GFI-IZD-POD_1000344/P1081519" xmlDataType="decimal"/>
    </xmlCellPr>
  </singleXmlCell>
  <singleXmlCell id="1442" r="L62" connectionId="0">
    <xmlCellPr id="1" uniqueName="P1081520">
      <xmlPr mapId="1" xpath="/GFI-IZD-POD/IPK-GFI-IZD-POD_1000344/P1081520" xmlDataType="decimal"/>
    </xmlCellPr>
  </singleXmlCell>
  <singleXmlCell id="1443" r="M62" connectionId="0">
    <xmlCellPr id="1" uniqueName="P1081521">
      <xmlPr mapId="1" xpath="/GFI-IZD-POD/IPK-GFI-IZD-POD_1000344/P1081521" xmlDataType="decimal"/>
    </xmlCellPr>
  </singleXmlCell>
  <singleXmlCell id="1444" r="N62" connectionId="0">
    <xmlCellPr id="1" uniqueName="P1081522">
      <xmlPr mapId="1" xpath="/GFI-IZD-POD/IPK-GFI-IZD-POD_1000344/P1081522" xmlDataType="decimal"/>
    </xmlCellPr>
  </singleXmlCell>
  <singleXmlCell id="1445" r="O62" connectionId="0">
    <xmlCellPr id="1" uniqueName="P1081523">
      <xmlPr mapId="1" xpath="/GFI-IZD-POD/IPK-GFI-IZD-POD_1000344/P1081523" xmlDataType="decimal"/>
    </xmlCellPr>
  </singleXmlCell>
  <singleXmlCell id="1446" r="P62" connectionId="0">
    <xmlCellPr id="1" uniqueName="P1082550">
      <xmlPr mapId="1" xpath="/GFI-IZD-POD/IPK-GFI-IZD-POD_1000344/P1082550" xmlDataType="decimal"/>
    </xmlCellPr>
  </singleXmlCell>
  <singleXmlCell id="1447" r="Q62" connectionId="0">
    <xmlCellPr id="1" uniqueName="P1082552">
      <xmlPr mapId="1" xpath="/GFI-IZD-POD/IPK-GFI-IZD-POD_1000344/P1082552" xmlDataType="decimal"/>
    </xmlCellPr>
  </singleXmlCell>
  <singleXmlCell id="1448" r="R62" connectionId="0">
    <xmlCellPr id="1" uniqueName="P1082554">
      <xmlPr mapId="1" xpath="/GFI-IZD-POD/IPK-GFI-IZD-POD_1000344/P1082554" xmlDataType="decimal"/>
    </xmlCellPr>
  </singleXmlCell>
  <singleXmlCell id="1449" r="U62" connectionId="0">
    <xmlCellPr id="1" uniqueName="P1082558">
      <xmlPr mapId="1" xpath="/GFI-IZD-POD/IPK-GFI-IZD-POD_1000344/P1082558" xmlDataType="decimal"/>
    </xmlCellPr>
  </singleXmlCell>
  <singleXmlCell id="1450" r="V62" connectionId="0">
    <xmlCellPr id="1" uniqueName="P1082562">
      <xmlPr mapId="1" xpath="/GFI-IZD-POD/IPK-GFI-IZD-POD_1000344/P1082562" xmlDataType="decimal"/>
    </xmlCellPr>
  </singleXmlCell>
  <singleXmlCell id="1451" r="W62" connectionId="0">
    <xmlCellPr id="1" uniqueName="P1082564">
      <xmlPr mapId="1" xpath="/GFI-IZD-POD/IPK-GFI-IZD-POD_1000344/P1082564" xmlDataType="decimal"/>
    </xmlCellPr>
  </singleXmlCell>
  <singleXmlCell id="1452" r="X62" connectionId="0">
    <xmlCellPr id="1" uniqueName="P1082566">
      <xmlPr mapId="1" xpath="/GFI-IZD-POD/IPK-GFI-IZD-POD_1000344/P1082566" xmlDataType="decimal"/>
    </xmlCellPr>
  </singleXmlCell>
  <singleXmlCell id="1453" r="Y62" connectionId="0">
    <xmlCellPr id="1" uniqueName="P1082445">
      <xmlPr mapId="1" xpath="/GFI-IZD-POD/IPK-GFI-IZD-POD_1000344/P1082445" xmlDataType="decimal"/>
    </xmlCellPr>
  </singleXmlCell>
  <singleXmlCell id="1454" r="H63" connectionId="0">
    <xmlCellPr id="1" uniqueName="P1081524">
      <xmlPr mapId="1" xpath="/GFI-IZD-POD/IPK-GFI-IZD-POD_1000344/P1081524" xmlDataType="decimal"/>
    </xmlCellPr>
  </singleXmlCell>
  <singleXmlCell id="1455" r="I63" connectionId="0">
    <xmlCellPr id="1" uniqueName="P1081525">
      <xmlPr mapId="1" xpath="/GFI-IZD-POD/IPK-GFI-IZD-POD_1000344/P1081525" xmlDataType="decimal"/>
    </xmlCellPr>
  </singleXmlCell>
  <singleXmlCell id="1456" r="J63" connectionId="0">
    <xmlCellPr id="1" uniqueName="P1081526">
      <xmlPr mapId="1" xpath="/GFI-IZD-POD/IPK-GFI-IZD-POD_1000344/P1081526" xmlDataType="decimal"/>
    </xmlCellPr>
  </singleXmlCell>
  <singleXmlCell id="1457" r="K63" connectionId="0">
    <xmlCellPr id="1" uniqueName="P1081527">
      <xmlPr mapId="1" xpath="/GFI-IZD-POD/IPK-GFI-IZD-POD_1000344/P1081527" xmlDataType="decimal"/>
    </xmlCellPr>
  </singleXmlCell>
  <singleXmlCell id="1458" r="L63" connectionId="0">
    <xmlCellPr id="1" uniqueName="P1081528">
      <xmlPr mapId="1" xpath="/GFI-IZD-POD/IPK-GFI-IZD-POD_1000344/P1081528" xmlDataType="decimal"/>
    </xmlCellPr>
  </singleXmlCell>
  <singleXmlCell id="1459" r="M63" connectionId="0">
    <xmlCellPr id="1" uniqueName="P1081529">
      <xmlPr mapId="1" xpath="/GFI-IZD-POD/IPK-GFI-IZD-POD_1000344/P1081529" xmlDataType="decimal"/>
    </xmlCellPr>
  </singleXmlCell>
  <singleXmlCell id="1460" r="N63" connectionId="0">
    <xmlCellPr id="1" uniqueName="P1081530">
      <xmlPr mapId="1" xpath="/GFI-IZD-POD/IPK-GFI-IZD-POD_1000344/P1081530" xmlDataType="decimal"/>
    </xmlCellPr>
  </singleXmlCell>
  <singleXmlCell id="1461" r="O63" connectionId="0">
    <xmlCellPr id="1" uniqueName="P1081531">
      <xmlPr mapId="1" xpath="/GFI-IZD-POD/IPK-GFI-IZD-POD_1000344/P1081531" xmlDataType="decimal"/>
    </xmlCellPr>
  </singleXmlCell>
  <singleXmlCell id="1462" r="P63" connectionId="0">
    <xmlCellPr id="1" uniqueName="P1082568">
      <xmlPr mapId="1" xpath="/GFI-IZD-POD/IPK-GFI-IZD-POD_1000344/P1082568" xmlDataType="decimal"/>
    </xmlCellPr>
  </singleXmlCell>
  <singleXmlCell id="1463" r="Q63" connectionId="0">
    <xmlCellPr id="1" uniqueName="P1082570">
      <xmlPr mapId="1" xpath="/GFI-IZD-POD/IPK-GFI-IZD-POD_1000344/P1082570" xmlDataType="decimal"/>
    </xmlCellPr>
  </singleXmlCell>
  <singleXmlCell id="1464" r="R63" connectionId="0">
    <xmlCellPr id="1" uniqueName="P1082573">
      <xmlPr mapId="1" xpath="/GFI-IZD-POD/IPK-GFI-IZD-POD_1000344/P1082573" xmlDataType="decimal"/>
    </xmlCellPr>
  </singleXmlCell>
  <singleXmlCell id="1465" r="U63" connectionId="0">
    <xmlCellPr id="1" uniqueName="P1082576">
      <xmlPr mapId="1" xpath="/GFI-IZD-POD/IPK-GFI-IZD-POD_1000344/P1082576" xmlDataType="decimal"/>
    </xmlCellPr>
  </singleXmlCell>
  <singleXmlCell id="1466" r="V63" connectionId="0">
    <xmlCellPr id="1" uniqueName="P1082578">
      <xmlPr mapId="1" xpath="/GFI-IZD-POD/IPK-GFI-IZD-POD_1000344/P1082578" xmlDataType="decimal"/>
    </xmlCellPr>
  </singleXmlCell>
  <singleXmlCell id="1467" r="W63" connectionId="0">
    <xmlCellPr id="1" uniqueName="P1082580">
      <xmlPr mapId="1" xpath="/GFI-IZD-POD/IPK-GFI-IZD-POD_1000344/P1082580" xmlDataType="decimal"/>
    </xmlCellPr>
  </singleXmlCell>
  <singleXmlCell id="1468" r="X63" connectionId="0">
    <xmlCellPr id="1" uniqueName="P1082582">
      <xmlPr mapId="1" xpath="/GFI-IZD-POD/IPK-GFI-IZD-POD_1000344/P1082582" xmlDataType="decimal"/>
    </xmlCellPr>
  </singleXmlCell>
  <singleXmlCell id="1469" r="Y63"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tabSelected="1" workbookViewId="0">
      <selection activeCell="A46" sqref="A46:J46"/>
    </sheetView>
  </sheetViews>
  <sheetFormatPr defaultRowHeight="12.75" x14ac:dyDescent="0.2"/>
  <cols>
    <col min="1" max="1" width="12.42578125" customWidth="1"/>
    <col min="2" max="2" width="9.140625" customWidth="1"/>
    <col min="9" max="9" width="12.7109375" customWidth="1"/>
  </cols>
  <sheetData>
    <row r="1" spans="1:10" ht="15.75" x14ac:dyDescent="0.2">
      <c r="A1" s="245"/>
      <c r="B1" s="246"/>
      <c r="C1" s="246"/>
      <c r="D1" s="29"/>
      <c r="E1" s="29"/>
      <c r="F1" s="29"/>
      <c r="G1" s="29"/>
      <c r="H1" s="29"/>
      <c r="I1" s="29"/>
      <c r="J1" s="30"/>
    </row>
    <row r="2" spans="1:10" ht="14.45" customHeight="1" x14ac:dyDescent="0.2">
      <c r="A2" s="247" t="s">
        <v>0</v>
      </c>
      <c r="B2" s="248"/>
      <c r="C2" s="248"/>
      <c r="D2" s="248"/>
      <c r="E2" s="248"/>
      <c r="F2" s="248"/>
      <c r="G2" s="248"/>
      <c r="H2" s="248"/>
      <c r="I2" s="248"/>
      <c r="J2" s="249"/>
    </row>
    <row r="3" spans="1:10" ht="15" x14ac:dyDescent="0.2">
      <c r="A3" s="85"/>
      <c r="B3" s="86"/>
      <c r="C3" s="86"/>
      <c r="D3" s="86"/>
      <c r="E3" s="86"/>
      <c r="F3" s="86"/>
      <c r="G3" s="86"/>
      <c r="H3" s="86"/>
      <c r="I3" s="86"/>
      <c r="J3" s="87"/>
    </row>
    <row r="4" spans="1:10" ht="33.6" customHeight="1" x14ac:dyDescent="0.2">
      <c r="A4" s="250" t="s">
        <v>1</v>
      </c>
      <c r="B4" s="251"/>
      <c r="C4" s="251"/>
      <c r="D4" s="251"/>
      <c r="E4" s="252">
        <v>44562</v>
      </c>
      <c r="F4" s="253"/>
      <c r="G4" s="93" t="s">
        <v>2</v>
      </c>
      <c r="H4" s="252">
        <v>44926</v>
      </c>
      <c r="I4" s="253"/>
      <c r="J4" s="31"/>
    </row>
    <row r="5" spans="1:10" s="98" customFormat="1" ht="10.15" customHeight="1" x14ac:dyDescent="0.25">
      <c r="A5" s="254"/>
      <c r="B5" s="255"/>
      <c r="C5" s="255"/>
      <c r="D5" s="255"/>
      <c r="E5" s="255"/>
      <c r="F5" s="255"/>
      <c r="G5" s="255"/>
      <c r="H5" s="255"/>
      <c r="I5" s="255"/>
      <c r="J5" s="256"/>
    </row>
    <row r="6" spans="1:10" ht="20.45" customHeight="1" x14ac:dyDescent="0.2">
      <c r="A6" s="88"/>
      <c r="B6" s="99" t="s">
        <v>3</v>
      </c>
      <c r="C6" s="89"/>
      <c r="D6" s="89"/>
      <c r="E6" s="111">
        <v>2022</v>
      </c>
      <c r="F6" s="100"/>
      <c r="G6" s="93"/>
      <c r="H6" s="100"/>
      <c r="I6" s="100"/>
      <c r="J6" s="40"/>
    </row>
    <row r="7" spans="1:10" s="102" customFormat="1" ht="10.9" customHeight="1" x14ac:dyDescent="0.2">
      <c r="A7" s="88"/>
      <c r="B7" s="89"/>
      <c r="C7" s="89"/>
      <c r="D7" s="89"/>
      <c r="E7" s="101"/>
      <c r="F7" s="101"/>
      <c r="G7" s="93"/>
      <c r="H7" s="101"/>
      <c r="I7" s="101"/>
      <c r="J7" s="40"/>
    </row>
    <row r="8" spans="1:10" ht="37.9" customHeight="1" x14ac:dyDescent="0.2">
      <c r="A8" s="258" t="s">
        <v>4</v>
      </c>
      <c r="B8" s="259"/>
      <c r="C8" s="259"/>
      <c r="D8" s="259"/>
      <c r="E8" s="259"/>
      <c r="F8" s="259"/>
      <c r="G8" s="259"/>
      <c r="H8" s="259"/>
      <c r="I8" s="259"/>
      <c r="J8" s="32"/>
    </row>
    <row r="9" spans="1:10" ht="14.25" x14ac:dyDescent="0.2">
      <c r="A9" s="33"/>
      <c r="B9" s="82"/>
      <c r="C9" s="82"/>
      <c r="D9" s="82"/>
      <c r="E9" s="257"/>
      <c r="F9" s="257"/>
      <c r="G9" s="207"/>
      <c r="H9" s="207"/>
      <c r="I9" s="91"/>
      <c r="J9" s="92"/>
    </row>
    <row r="10" spans="1:10" ht="25.9" customHeight="1" x14ac:dyDescent="0.2">
      <c r="A10" s="225" t="s">
        <v>5</v>
      </c>
      <c r="B10" s="226"/>
      <c r="C10" s="237" t="s">
        <v>498</v>
      </c>
      <c r="D10" s="238"/>
      <c r="E10" s="83"/>
      <c r="F10" s="210" t="s">
        <v>6</v>
      </c>
      <c r="G10" s="236"/>
      <c r="H10" s="219" t="s">
        <v>525</v>
      </c>
      <c r="I10" s="220"/>
      <c r="J10" s="34"/>
    </row>
    <row r="11" spans="1:10" ht="15.6" customHeight="1" x14ac:dyDescent="0.2">
      <c r="A11" s="33"/>
      <c r="B11" s="82"/>
      <c r="C11" s="82"/>
      <c r="D11" s="82"/>
      <c r="E11" s="244"/>
      <c r="F11" s="244"/>
      <c r="G11" s="244"/>
      <c r="H11" s="244"/>
      <c r="I11" s="84"/>
      <c r="J11" s="34"/>
    </row>
    <row r="12" spans="1:10" ht="21" customHeight="1" x14ac:dyDescent="0.2">
      <c r="A12" s="209" t="s">
        <v>7</v>
      </c>
      <c r="B12" s="226"/>
      <c r="C12" s="237" t="s">
        <v>499</v>
      </c>
      <c r="D12" s="238"/>
      <c r="E12" s="243"/>
      <c r="F12" s="244"/>
      <c r="G12" s="244"/>
      <c r="H12" s="244"/>
      <c r="I12" s="84"/>
      <c r="J12" s="34"/>
    </row>
    <row r="13" spans="1:10" ht="10.9" customHeight="1" x14ac:dyDescent="0.2">
      <c r="A13" s="83"/>
      <c r="B13" s="84"/>
      <c r="C13" s="82"/>
      <c r="D13" s="82"/>
      <c r="E13" s="207"/>
      <c r="F13" s="207"/>
      <c r="G13" s="207"/>
      <c r="H13" s="207"/>
      <c r="I13" s="82"/>
      <c r="J13" s="35"/>
    </row>
    <row r="14" spans="1:10" ht="22.9" customHeight="1" x14ac:dyDescent="0.2">
      <c r="A14" s="209" t="s">
        <v>8</v>
      </c>
      <c r="B14" s="236"/>
      <c r="C14" s="237" t="s">
        <v>500</v>
      </c>
      <c r="D14" s="238"/>
      <c r="E14" s="242"/>
      <c r="F14" s="227"/>
      <c r="G14" s="97" t="s">
        <v>9</v>
      </c>
      <c r="H14" s="237" t="s">
        <v>526</v>
      </c>
      <c r="I14" s="238"/>
      <c r="J14" s="94"/>
    </row>
    <row r="15" spans="1:10" ht="14.45" customHeight="1" x14ac:dyDescent="0.2">
      <c r="A15" s="83"/>
      <c r="B15" s="84"/>
      <c r="C15" s="82"/>
      <c r="D15" s="82"/>
      <c r="E15" s="207"/>
      <c r="F15" s="207"/>
      <c r="G15" s="207"/>
      <c r="H15" s="207"/>
      <c r="I15" s="82"/>
      <c r="J15" s="35"/>
    </row>
    <row r="16" spans="1:10" ht="13.15" customHeight="1" x14ac:dyDescent="0.2">
      <c r="A16" s="209" t="s">
        <v>10</v>
      </c>
      <c r="B16" s="236"/>
      <c r="C16" s="237" t="s">
        <v>501</v>
      </c>
      <c r="D16" s="238"/>
      <c r="E16" s="90"/>
      <c r="F16" s="90"/>
      <c r="G16" s="90"/>
      <c r="H16" s="90"/>
      <c r="I16" s="90"/>
      <c r="J16" s="94"/>
    </row>
    <row r="17" spans="1:10" ht="14.45" customHeight="1" x14ac:dyDescent="0.2">
      <c r="A17" s="239"/>
      <c r="B17" s="240"/>
      <c r="C17" s="240"/>
      <c r="D17" s="240"/>
      <c r="E17" s="240"/>
      <c r="F17" s="240"/>
      <c r="G17" s="240"/>
      <c r="H17" s="240"/>
      <c r="I17" s="240"/>
      <c r="J17" s="241"/>
    </row>
    <row r="18" spans="1:10" x14ac:dyDescent="0.2">
      <c r="A18" s="225" t="s">
        <v>11</v>
      </c>
      <c r="B18" s="226"/>
      <c r="C18" s="211" t="s">
        <v>502</v>
      </c>
      <c r="D18" s="212"/>
      <c r="E18" s="212"/>
      <c r="F18" s="212"/>
      <c r="G18" s="212"/>
      <c r="H18" s="212"/>
      <c r="I18" s="212"/>
      <c r="J18" s="213"/>
    </row>
    <row r="19" spans="1:10" ht="14.25" x14ac:dyDescent="0.2">
      <c r="A19" s="33"/>
      <c r="B19" s="82"/>
      <c r="C19" s="96"/>
      <c r="D19" s="82"/>
      <c r="E19" s="207"/>
      <c r="F19" s="207"/>
      <c r="G19" s="207"/>
      <c r="H19" s="207"/>
      <c r="I19" s="82"/>
      <c r="J19" s="35"/>
    </row>
    <row r="20" spans="1:10" ht="14.25" x14ac:dyDescent="0.2">
      <c r="A20" s="225" t="s">
        <v>12</v>
      </c>
      <c r="B20" s="226"/>
      <c r="C20" s="219">
        <v>52440</v>
      </c>
      <c r="D20" s="220"/>
      <c r="E20" s="207"/>
      <c r="F20" s="207"/>
      <c r="G20" s="211" t="s">
        <v>527</v>
      </c>
      <c r="H20" s="212"/>
      <c r="I20" s="212"/>
      <c r="J20" s="213"/>
    </row>
    <row r="21" spans="1:10" ht="14.25" x14ac:dyDescent="0.2">
      <c r="A21" s="33"/>
      <c r="B21" s="82"/>
      <c r="C21" s="82"/>
      <c r="D21" s="82"/>
      <c r="E21" s="207"/>
      <c r="F21" s="207"/>
      <c r="G21" s="207"/>
      <c r="H21" s="207"/>
      <c r="I21" s="82"/>
      <c r="J21" s="35"/>
    </row>
    <row r="22" spans="1:10" x14ac:dyDescent="0.2">
      <c r="A22" s="225" t="s">
        <v>13</v>
      </c>
      <c r="B22" s="226"/>
      <c r="C22" s="211" t="s">
        <v>503</v>
      </c>
      <c r="D22" s="212"/>
      <c r="E22" s="212"/>
      <c r="F22" s="212"/>
      <c r="G22" s="212"/>
      <c r="H22" s="212"/>
      <c r="I22" s="212"/>
      <c r="J22" s="213"/>
    </row>
    <row r="23" spans="1:10" ht="14.25" x14ac:dyDescent="0.2">
      <c r="A23" s="33"/>
      <c r="B23" s="82"/>
      <c r="C23" s="82"/>
      <c r="D23" s="82"/>
      <c r="E23" s="207"/>
      <c r="F23" s="207"/>
      <c r="G23" s="207"/>
      <c r="H23" s="207"/>
      <c r="I23" s="82"/>
      <c r="J23" s="35"/>
    </row>
    <row r="24" spans="1:10" ht="14.25" x14ac:dyDescent="0.2">
      <c r="A24" s="225" t="s">
        <v>14</v>
      </c>
      <c r="B24" s="226"/>
      <c r="C24" s="231" t="s">
        <v>504</v>
      </c>
      <c r="D24" s="232"/>
      <c r="E24" s="232"/>
      <c r="F24" s="232"/>
      <c r="G24" s="232"/>
      <c r="H24" s="232"/>
      <c r="I24" s="232"/>
      <c r="J24" s="233"/>
    </row>
    <row r="25" spans="1:10" ht="14.25" x14ac:dyDescent="0.2">
      <c r="A25" s="33"/>
      <c r="B25" s="82"/>
      <c r="C25" s="96"/>
      <c r="D25" s="82"/>
      <c r="E25" s="207"/>
      <c r="F25" s="207"/>
      <c r="G25" s="207"/>
      <c r="H25" s="207"/>
      <c r="I25" s="82"/>
      <c r="J25" s="35"/>
    </row>
    <row r="26" spans="1:10" ht="14.25" x14ac:dyDescent="0.2">
      <c r="A26" s="225" t="s">
        <v>15</v>
      </c>
      <c r="B26" s="226"/>
      <c r="C26" s="231" t="s">
        <v>505</v>
      </c>
      <c r="D26" s="232"/>
      <c r="E26" s="232"/>
      <c r="F26" s="232"/>
      <c r="G26" s="232"/>
      <c r="H26" s="232"/>
      <c r="I26" s="232"/>
      <c r="J26" s="233"/>
    </row>
    <row r="27" spans="1:10" ht="13.9" customHeight="1" x14ac:dyDescent="0.2">
      <c r="A27" s="33"/>
      <c r="B27" s="82"/>
      <c r="C27" s="96"/>
      <c r="D27" s="82"/>
      <c r="E27" s="207"/>
      <c r="F27" s="207"/>
      <c r="G27" s="207"/>
      <c r="H27" s="207"/>
      <c r="I27" s="82"/>
      <c r="J27" s="35"/>
    </row>
    <row r="28" spans="1:10" ht="22.9" customHeight="1" x14ac:dyDescent="0.2">
      <c r="A28" s="209" t="s">
        <v>16</v>
      </c>
      <c r="B28" s="226"/>
      <c r="C28" s="62">
        <v>3227</v>
      </c>
      <c r="D28" s="36"/>
      <c r="E28" s="230"/>
      <c r="F28" s="230"/>
      <c r="G28" s="230"/>
      <c r="H28" s="230"/>
      <c r="I28" s="234"/>
      <c r="J28" s="235"/>
    </row>
    <row r="29" spans="1:10" ht="14.25" x14ac:dyDescent="0.2">
      <c r="A29" s="33"/>
      <c r="B29" s="82"/>
      <c r="C29" s="82"/>
      <c r="D29" s="82"/>
      <c r="E29" s="207"/>
      <c r="F29" s="207"/>
      <c r="G29" s="207"/>
      <c r="H29" s="207"/>
      <c r="I29" s="82"/>
      <c r="J29" s="35"/>
    </row>
    <row r="30" spans="1:10" ht="15" x14ac:dyDescent="0.2">
      <c r="A30" s="225" t="s">
        <v>17</v>
      </c>
      <c r="B30" s="226"/>
      <c r="C30" s="110" t="s">
        <v>506</v>
      </c>
      <c r="D30" s="221" t="s">
        <v>18</v>
      </c>
      <c r="E30" s="222"/>
      <c r="F30" s="222"/>
      <c r="G30" s="222"/>
      <c r="H30" s="103" t="s">
        <v>19</v>
      </c>
      <c r="I30" s="104" t="s">
        <v>20</v>
      </c>
      <c r="J30" s="105"/>
    </row>
    <row r="31" spans="1:10" x14ac:dyDescent="0.2">
      <c r="A31" s="225"/>
      <c r="B31" s="226"/>
      <c r="C31" s="37"/>
      <c r="D31" s="93"/>
      <c r="E31" s="227"/>
      <c r="F31" s="227"/>
      <c r="G31" s="227"/>
      <c r="H31" s="227"/>
      <c r="I31" s="228"/>
      <c r="J31" s="229"/>
    </row>
    <row r="32" spans="1:10" x14ac:dyDescent="0.2">
      <c r="A32" s="225" t="s">
        <v>21</v>
      </c>
      <c r="B32" s="226"/>
      <c r="C32" s="62" t="s">
        <v>507</v>
      </c>
      <c r="D32" s="221" t="s">
        <v>22</v>
      </c>
      <c r="E32" s="222"/>
      <c r="F32" s="222"/>
      <c r="G32" s="222"/>
      <c r="H32" s="106" t="s">
        <v>23</v>
      </c>
      <c r="I32" s="107" t="s">
        <v>24</v>
      </c>
      <c r="J32" s="108"/>
    </row>
    <row r="33" spans="1:10" ht="14.25" x14ac:dyDescent="0.2">
      <c r="A33" s="33"/>
      <c r="B33" s="82"/>
      <c r="C33" s="82"/>
      <c r="D33" s="82"/>
      <c r="E33" s="207"/>
      <c r="F33" s="207"/>
      <c r="G33" s="207"/>
      <c r="H33" s="207"/>
      <c r="I33" s="82"/>
      <c r="J33" s="35"/>
    </row>
    <row r="34" spans="1:10" x14ac:dyDescent="0.2">
      <c r="A34" s="221" t="s">
        <v>25</v>
      </c>
      <c r="B34" s="222"/>
      <c r="C34" s="222"/>
      <c r="D34" s="222"/>
      <c r="E34" s="222" t="s">
        <v>26</v>
      </c>
      <c r="F34" s="222"/>
      <c r="G34" s="222"/>
      <c r="H34" s="222"/>
      <c r="I34" s="222"/>
      <c r="J34" s="38" t="s">
        <v>27</v>
      </c>
    </row>
    <row r="35" spans="1:10" ht="14.25" x14ac:dyDescent="0.2">
      <c r="A35" s="33"/>
      <c r="B35" s="82"/>
      <c r="C35" s="82"/>
      <c r="D35" s="82"/>
      <c r="E35" s="207"/>
      <c r="F35" s="207"/>
      <c r="G35" s="207"/>
      <c r="H35" s="207"/>
      <c r="I35" s="82"/>
      <c r="J35" s="92"/>
    </row>
    <row r="36" spans="1:10" x14ac:dyDescent="0.2">
      <c r="A36" s="214" t="s">
        <v>510</v>
      </c>
      <c r="B36" s="215"/>
      <c r="C36" s="215"/>
      <c r="D36" s="216"/>
      <c r="E36" s="214" t="s">
        <v>515</v>
      </c>
      <c r="F36" s="215"/>
      <c r="G36" s="215"/>
      <c r="H36" s="215"/>
      <c r="I36" s="216"/>
      <c r="J36" s="62">
        <v>2006103</v>
      </c>
    </row>
    <row r="37" spans="1:10" ht="14.25" x14ac:dyDescent="0.2">
      <c r="A37" s="33"/>
      <c r="B37" s="82"/>
      <c r="C37" s="96"/>
      <c r="D37" s="224"/>
      <c r="E37" s="224"/>
      <c r="F37" s="224"/>
      <c r="G37" s="224"/>
      <c r="H37" s="224"/>
      <c r="I37" s="224"/>
      <c r="J37" s="35"/>
    </row>
    <row r="38" spans="1:10" x14ac:dyDescent="0.2">
      <c r="A38" s="214" t="s">
        <v>511</v>
      </c>
      <c r="B38" s="215" t="s">
        <v>763</v>
      </c>
      <c r="C38" s="215"/>
      <c r="D38" s="216"/>
      <c r="E38" s="214" t="s">
        <v>515</v>
      </c>
      <c r="F38" s="215"/>
      <c r="G38" s="215"/>
      <c r="H38" s="215"/>
      <c r="I38" s="216"/>
      <c r="J38" s="62">
        <v>2315211</v>
      </c>
    </row>
    <row r="39" spans="1:10" ht="14.25" x14ac:dyDescent="0.2">
      <c r="A39" s="33"/>
      <c r="B39" s="82"/>
      <c r="C39" s="96"/>
      <c r="D39" s="95"/>
      <c r="E39" s="224"/>
      <c r="F39" s="224"/>
      <c r="G39" s="224"/>
      <c r="H39" s="224"/>
      <c r="I39" s="84"/>
      <c r="J39" s="35"/>
    </row>
    <row r="40" spans="1:10" x14ac:dyDescent="0.2">
      <c r="A40" s="214" t="s">
        <v>512</v>
      </c>
      <c r="B40" s="215"/>
      <c r="C40" s="215"/>
      <c r="D40" s="216"/>
      <c r="E40" s="214" t="s">
        <v>515</v>
      </c>
      <c r="F40" s="215"/>
      <c r="G40" s="215"/>
      <c r="H40" s="215"/>
      <c r="I40" s="216"/>
      <c r="J40" s="62">
        <v>2006120</v>
      </c>
    </row>
    <row r="41" spans="1:10" ht="14.25" x14ac:dyDescent="0.2">
      <c r="A41" s="33"/>
      <c r="B41" s="82"/>
      <c r="C41" s="96"/>
      <c r="D41" s="95"/>
      <c r="E41" s="224"/>
      <c r="F41" s="224"/>
      <c r="G41" s="224"/>
      <c r="H41" s="224"/>
      <c r="I41" s="84"/>
      <c r="J41" s="35"/>
    </row>
    <row r="42" spans="1:10" x14ac:dyDescent="0.2">
      <c r="A42" s="214" t="s">
        <v>513</v>
      </c>
      <c r="B42" s="215"/>
      <c r="C42" s="215"/>
      <c r="D42" s="216"/>
      <c r="E42" s="214" t="s">
        <v>516</v>
      </c>
      <c r="F42" s="215"/>
      <c r="G42" s="215"/>
      <c r="H42" s="215"/>
      <c r="I42" s="216"/>
      <c r="J42" s="62">
        <v>3044572</v>
      </c>
    </row>
    <row r="43" spans="1:10" ht="14.25" x14ac:dyDescent="0.2">
      <c r="A43" s="39"/>
      <c r="B43" s="96"/>
      <c r="C43" s="206"/>
      <c r="D43" s="206"/>
      <c r="E43" s="207"/>
      <c r="F43" s="207"/>
      <c r="G43" s="206"/>
      <c r="H43" s="206"/>
      <c r="I43" s="206"/>
      <c r="J43" s="35"/>
    </row>
    <row r="44" spans="1:10" x14ac:dyDescent="0.2">
      <c r="A44" s="214" t="s">
        <v>508</v>
      </c>
      <c r="B44" s="215"/>
      <c r="C44" s="215"/>
      <c r="D44" s="216"/>
      <c r="E44" s="214" t="s">
        <v>514</v>
      </c>
      <c r="F44" s="215"/>
      <c r="G44" s="215"/>
      <c r="H44" s="215"/>
      <c r="I44" s="216"/>
      <c r="J44" s="62" t="s">
        <v>517</v>
      </c>
    </row>
    <row r="45" spans="1:10" ht="14.25" x14ac:dyDescent="0.2">
      <c r="A45" s="39"/>
      <c r="B45" s="96"/>
      <c r="C45" s="96"/>
      <c r="D45" s="82"/>
      <c r="E45" s="223"/>
      <c r="F45" s="223"/>
      <c r="G45" s="206"/>
      <c r="H45" s="206"/>
      <c r="I45" s="82"/>
      <c r="J45" s="35"/>
    </row>
    <row r="46" spans="1:10" x14ac:dyDescent="0.2">
      <c r="A46" s="214" t="s">
        <v>509</v>
      </c>
      <c r="B46" s="215"/>
      <c r="C46" s="215"/>
      <c r="D46" s="216"/>
      <c r="E46" s="214" t="s">
        <v>764</v>
      </c>
      <c r="F46" s="215"/>
      <c r="G46" s="215"/>
      <c r="H46" s="215"/>
      <c r="I46" s="216"/>
      <c r="J46" s="62" t="s">
        <v>518</v>
      </c>
    </row>
    <row r="47" spans="1:10" ht="14.25" x14ac:dyDescent="0.2">
      <c r="A47" s="39"/>
      <c r="B47" s="96"/>
      <c r="C47" s="96"/>
      <c r="D47" s="82"/>
      <c r="E47" s="207"/>
      <c r="F47" s="207"/>
      <c r="G47" s="206"/>
      <c r="H47" s="206"/>
      <c r="I47" s="82"/>
      <c r="J47" s="109" t="s">
        <v>28</v>
      </c>
    </row>
    <row r="48" spans="1:10" ht="14.25" x14ac:dyDescent="0.2">
      <c r="A48" s="39"/>
      <c r="B48" s="96"/>
      <c r="C48" s="96"/>
      <c r="D48" s="82"/>
      <c r="E48" s="207"/>
      <c r="F48" s="207"/>
      <c r="G48" s="206"/>
      <c r="H48" s="206"/>
      <c r="I48" s="82"/>
      <c r="J48" s="109" t="s">
        <v>29</v>
      </c>
    </row>
    <row r="49" spans="1:10" ht="14.45" customHeight="1" x14ac:dyDescent="0.2">
      <c r="A49" s="209" t="s">
        <v>30</v>
      </c>
      <c r="B49" s="210"/>
      <c r="C49" s="219" t="s">
        <v>519</v>
      </c>
      <c r="D49" s="220"/>
      <c r="E49" s="217" t="s">
        <v>31</v>
      </c>
      <c r="F49" s="218"/>
      <c r="G49" s="211"/>
      <c r="H49" s="212"/>
      <c r="I49" s="212"/>
      <c r="J49" s="213"/>
    </row>
    <row r="50" spans="1:10" ht="14.25" x14ac:dyDescent="0.2">
      <c r="A50" s="39"/>
      <c r="B50" s="96"/>
      <c r="C50" s="206"/>
      <c r="D50" s="206"/>
      <c r="E50" s="207"/>
      <c r="F50" s="207"/>
      <c r="G50" s="208" t="s">
        <v>32</v>
      </c>
      <c r="H50" s="208"/>
      <c r="I50" s="208"/>
      <c r="J50" s="40"/>
    </row>
    <row r="51" spans="1:10" ht="13.9" customHeight="1" x14ac:dyDescent="0.2">
      <c r="A51" s="209" t="s">
        <v>33</v>
      </c>
      <c r="B51" s="210"/>
      <c r="C51" s="211" t="s">
        <v>520</v>
      </c>
      <c r="D51" s="212"/>
      <c r="E51" s="212"/>
      <c r="F51" s="212"/>
      <c r="G51" s="212"/>
      <c r="H51" s="212"/>
      <c r="I51" s="212"/>
      <c r="J51" s="213"/>
    </row>
    <row r="52" spans="1:10" ht="14.25" x14ac:dyDescent="0.2">
      <c r="A52" s="33"/>
      <c r="B52" s="82"/>
      <c r="C52" s="230" t="s">
        <v>34</v>
      </c>
      <c r="D52" s="230"/>
      <c r="E52" s="230"/>
      <c r="F52" s="230"/>
      <c r="G52" s="230"/>
      <c r="H52" s="230"/>
      <c r="I52" s="230"/>
      <c r="J52" s="35"/>
    </row>
    <row r="53" spans="1:10" ht="14.25" x14ac:dyDescent="0.2">
      <c r="A53" s="209" t="s">
        <v>35</v>
      </c>
      <c r="B53" s="210"/>
      <c r="C53" s="264" t="s">
        <v>521</v>
      </c>
      <c r="D53" s="265"/>
      <c r="E53" s="266"/>
      <c r="F53" s="207"/>
      <c r="G53" s="207"/>
      <c r="H53" s="222"/>
      <c r="I53" s="222"/>
      <c r="J53" s="267"/>
    </row>
    <row r="54" spans="1:10" ht="14.25" x14ac:dyDescent="0.2">
      <c r="A54" s="33"/>
      <c r="B54" s="82"/>
      <c r="C54" s="96"/>
      <c r="D54" s="82"/>
      <c r="E54" s="207"/>
      <c r="F54" s="207"/>
      <c r="G54" s="207"/>
      <c r="H54" s="207"/>
      <c r="I54" s="82"/>
      <c r="J54" s="35"/>
    </row>
    <row r="55" spans="1:10" ht="14.45" customHeight="1" x14ac:dyDescent="0.2">
      <c r="A55" s="209" t="s">
        <v>36</v>
      </c>
      <c r="B55" s="210"/>
      <c r="C55" s="260" t="s">
        <v>522</v>
      </c>
      <c r="D55" s="261"/>
      <c r="E55" s="261"/>
      <c r="F55" s="261"/>
      <c r="G55" s="261"/>
      <c r="H55" s="261"/>
      <c r="I55" s="261"/>
      <c r="J55" s="262"/>
    </row>
    <row r="56" spans="1:10" ht="14.25" x14ac:dyDescent="0.2">
      <c r="A56" s="33"/>
      <c r="B56" s="82"/>
      <c r="C56" s="82"/>
      <c r="D56" s="82"/>
      <c r="E56" s="207"/>
      <c r="F56" s="207"/>
      <c r="G56" s="207"/>
      <c r="H56" s="207"/>
      <c r="I56" s="82"/>
      <c r="J56" s="35"/>
    </row>
    <row r="57" spans="1:10" ht="14.25" x14ac:dyDescent="0.2">
      <c r="A57" s="209" t="s">
        <v>37</v>
      </c>
      <c r="B57" s="210"/>
      <c r="C57" s="260" t="s">
        <v>523</v>
      </c>
      <c r="D57" s="261"/>
      <c r="E57" s="261"/>
      <c r="F57" s="261"/>
      <c r="G57" s="261"/>
      <c r="H57" s="261"/>
      <c r="I57" s="261"/>
      <c r="J57" s="262"/>
    </row>
    <row r="58" spans="1:10" ht="14.45" customHeight="1" x14ac:dyDescent="0.2">
      <c r="A58" s="33"/>
      <c r="B58" s="82"/>
      <c r="C58" s="208" t="s">
        <v>38</v>
      </c>
      <c r="D58" s="208"/>
      <c r="E58" s="208"/>
      <c r="F58" s="208"/>
      <c r="G58" s="82"/>
      <c r="H58" s="82"/>
      <c r="I58" s="82"/>
      <c r="J58" s="35"/>
    </row>
    <row r="59" spans="1:10" ht="14.25" x14ac:dyDescent="0.2">
      <c r="A59" s="209" t="s">
        <v>39</v>
      </c>
      <c r="B59" s="210"/>
      <c r="C59" s="260" t="s">
        <v>524</v>
      </c>
      <c r="D59" s="261"/>
      <c r="E59" s="261"/>
      <c r="F59" s="261"/>
      <c r="G59" s="261"/>
      <c r="H59" s="261"/>
      <c r="I59" s="261"/>
      <c r="J59" s="262"/>
    </row>
    <row r="60" spans="1:10" ht="14.45" customHeight="1" x14ac:dyDescent="0.2">
      <c r="A60" s="41"/>
      <c r="B60" s="42"/>
      <c r="C60" s="263" t="s">
        <v>40</v>
      </c>
      <c r="D60" s="263"/>
      <c r="E60" s="263"/>
      <c r="F60" s="263"/>
      <c r="G60" s="263"/>
      <c r="H60" s="42"/>
      <c r="I60" s="42"/>
      <c r="J60" s="43"/>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60" zoomScaleNormal="100" zoomScaleSheetLayoutView="100" workbookViewId="0">
      <selection activeCell="S76" sqref="S76"/>
    </sheetView>
  </sheetViews>
  <sheetFormatPr defaultColWidth="8.85546875" defaultRowHeight="12.75" x14ac:dyDescent="0.2"/>
  <cols>
    <col min="1" max="7" width="8.85546875" style="25"/>
    <col min="8" max="9" width="16.7109375" style="61" customWidth="1"/>
    <col min="10" max="10" width="10.28515625" style="25" bestFit="1" customWidth="1"/>
    <col min="11" max="16384" width="8.85546875" style="25"/>
  </cols>
  <sheetData>
    <row r="1" spans="1:9" x14ac:dyDescent="0.2">
      <c r="A1" s="281" t="s">
        <v>41</v>
      </c>
      <c r="B1" s="282"/>
      <c r="C1" s="282"/>
      <c r="D1" s="282"/>
      <c r="E1" s="282"/>
      <c r="F1" s="282"/>
      <c r="G1" s="282"/>
      <c r="H1" s="282"/>
      <c r="I1" s="282"/>
    </row>
    <row r="2" spans="1:9" x14ac:dyDescent="0.2">
      <c r="A2" s="283" t="s">
        <v>528</v>
      </c>
      <c r="B2" s="284"/>
      <c r="C2" s="284"/>
      <c r="D2" s="284"/>
      <c r="E2" s="284"/>
      <c r="F2" s="284"/>
      <c r="G2" s="284"/>
      <c r="H2" s="284"/>
      <c r="I2" s="284"/>
    </row>
    <row r="3" spans="1:9" x14ac:dyDescent="0.2">
      <c r="A3" s="285" t="s">
        <v>42</v>
      </c>
      <c r="B3" s="286"/>
      <c r="C3" s="286"/>
      <c r="D3" s="286"/>
      <c r="E3" s="286"/>
      <c r="F3" s="286"/>
      <c r="G3" s="286"/>
      <c r="H3" s="286"/>
      <c r="I3" s="286"/>
    </row>
    <row r="4" spans="1:9" x14ac:dyDescent="0.2">
      <c r="A4" s="287" t="s">
        <v>531</v>
      </c>
      <c r="B4" s="288"/>
      <c r="C4" s="288"/>
      <c r="D4" s="288"/>
      <c r="E4" s="288"/>
      <c r="F4" s="288"/>
      <c r="G4" s="288"/>
      <c r="H4" s="288"/>
      <c r="I4" s="289"/>
    </row>
    <row r="5" spans="1:9" ht="34.5" thickBot="1" x14ac:dyDescent="0.25">
      <c r="A5" s="293" t="s">
        <v>43</v>
      </c>
      <c r="B5" s="294"/>
      <c r="C5" s="294"/>
      <c r="D5" s="294"/>
      <c r="E5" s="294"/>
      <c r="F5" s="295"/>
      <c r="G5" s="26" t="s">
        <v>44</v>
      </c>
      <c r="H5" s="56" t="s">
        <v>45</v>
      </c>
      <c r="I5" s="57" t="s">
        <v>46</v>
      </c>
    </row>
    <row r="6" spans="1:9" x14ac:dyDescent="0.2">
      <c r="A6" s="290">
        <v>1</v>
      </c>
      <c r="B6" s="291"/>
      <c r="C6" s="291"/>
      <c r="D6" s="291"/>
      <c r="E6" s="291"/>
      <c r="F6" s="292"/>
      <c r="G6" s="27">
        <v>2</v>
      </c>
      <c r="H6" s="28">
        <v>3</v>
      </c>
      <c r="I6" s="28">
        <v>4</v>
      </c>
    </row>
    <row r="7" spans="1:9" x14ac:dyDescent="0.2">
      <c r="A7" s="296"/>
      <c r="B7" s="296"/>
      <c r="C7" s="296"/>
      <c r="D7" s="296"/>
      <c r="E7" s="296"/>
      <c r="F7" s="296"/>
      <c r="G7" s="296"/>
      <c r="H7" s="296"/>
      <c r="I7" s="297"/>
    </row>
    <row r="8" spans="1:9" ht="12.75" customHeight="1" x14ac:dyDescent="0.2">
      <c r="A8" s="298" t="s">
        <v>47</v>
      </c>
      <c r="B8" s="299"/>
      <c r="C8" s="299"/>
      <c r="D8" s="299"/>
      <c r="E8" s="299"/>
      <c r="F8" s="300"/>
      <c r="G8" s="16">
        <v>1</v>
      </c>
      <c r="H8" s="58">
        <v>0</v>
      </c>
      <c r="I8" s="58">
        <v>0</v>
      </c>
    </row>
    <row r="9" spans="1:9" ht="12.75" customHeight="1" x14ac:dyDescent="0.2">
      <c r="A9" s="278" t="s">
        <v>48</v>
      </c>
      <c r="B9" s="279"/>
      <c r="C9" s="279"/>
      <c r="D9" s="279"/>
      <c r="E9" s="279"/>
      <c r="F9" s="280"/>
      <c r="G9" s="17">
        <v>2</v>
      </c>
      <c r="H9" s="59">
        <f>H10+H17+H27+H38+H43</f>
        <v>5671819566</v>
      </c>
      <c r="I9" s="59">
        <f>I10+I17+I27+I38+I43</f>
        <v>5517536368</v>
      </c>
    </row>
    <row r="10" spans="1:9" ht="12.75" customHeight="1" x14ac:dyDescent="0.2">
      <c r="A10" s="269" t="s">
        <v>49</v>
      </c>
      <c r="B10" s="270"/>
      <c r="C10" s="270"/>
      <c r="D10" s="270"/>
      <c r="E10" s="270"/>
      <c r="F10" s="271"/>
      <c r="G10" s="17">
        <v>3</v>
      </c>
      <c r="H10" s="59">
        <f>H11+H12+H13+H14+H15+H16</f>
        <v>39086495</v>
      </c>
      <c r="I10" s="59">
        <f>I11+I12+I13+I14+I15+I16</f>
        <v>40610545</v>
      </c>
    </row>
    <row r="11" spans="1:9" ht="12.75" customHeight="1" x14ac:dyDescent="0.2">
      <c r="A11" s="275" t="s">
        <v>50</v>
      </c>
      <c r="B11" s="276"/>
      <c r="C11" s="276"/>
      <c r="D11" s="276"/>
      <c r="E11" s="276"/>
      <c r="F11" s="277"/>
      <c r="G11" s="16">
        <v>4</v>
      </c>
      <c r="H11" s="58">
        <v>0</v>
      </c>
      <c r="I11" s="58">
        <v>0</v>
      </c>
    </row>
    <row r="12" spans="1:9" ht="23.45" customHeight="1" x14ac:dyDescent="0.2">
      <c r="A12" s="275" t="s">
        <v>51</v>
      </c>
      <c r="B12" s="276"/>
      <c r="C12" s="276"/>
      <c r="D12" s="276"/>
      <c r="E12" s="276"/>
      <c r="F12" s="277"/>
      <c r="G12" s="16">
        <v>5</v>
      </c>
      <c r="H12" s="58">
        <v>30356827</v>
      </c>
      <c r="I12" s="58">
        <v>30538552</v>
      </c>
    </row>
    <row r="13" spans="1:9" ht="12.75" customHeight="1" x14ac:dyDescent="0.2">
      <c r="A13" s="275" t="s">
        <v>52</v>
      </c>
      <c r="B13" s="276"/>
      <c r="C13" s="276"/>
      <c r="D13" s="276"/>
      <c r="E13" s="276"/>
      <c r="F13" s="277"/>
      <c r="G13" s="16">
        <v>6</v>
      </c>
      <c r="H13" s="58">
        <v>6567609</v>
      </c>
      <c r="I13" s="58">
        <v>6567609</v>
      </c>
    </row>
    <row r="14" spans="1:9" ht="12.75" customHeight="1" x14ac:dyDescent="0.2">
      <c r="A14" s="275" t="s">
        <v>53</v>
      </c>
      <c r="B14" s="276"/>
      <c r="C14" s="276"/>
      <c r="D14" s="276"/>
      <c r="E14" s="276"/>
      <c r="F14" s="277"/>
      <c r="G14" s="16">
        <v>7</v>
      </c>
      <c r="H14" s="58">
        <v>0</v>
      </c>
      <c r="I14" s="58">
        <v>183088</v>
      </c>
    </row>
    <row r="15" spans="1:9" ht="12.75" customHeight="1" x14ac:dyDescent="0.2">
      <c r="A15" s="275" t="s">
        <v>54</v>
      </c>
      <c r="B15" s="276"/>
      <c r="C15" s="276"/>
      <c r="D15" s="276"/>
      <c r="E15" s="276"/>
      <c r="F15" s="277"/>
      <c r="G15" s="16">
        <v>8</v>
      </c>
      <c r="H15" s="58">
        <v>2162059</v>
      </c>
      <c r="I15" s="58">
        <v>3321296</v>
      </c>
    </row>
    <row r="16" spans="1:9" ht="12.75" customHeight="1" x14ac:dyDescent="0.2">
      <c r="A16" s="275" t="s">
        <v>55</v>
      </c>
      <c r="B16" s="276"/>
      <c r="C16" s="276"/>
      <c r="D16" s="276"/>
      <c r="E16" s="276"/>
      <c r="F16" s="277"/>
      <c r="G16" s="16">
        <v>9</v>
      </c>
      <c r="H16" s="58">
        <v>0</v>
      </c>
      <c r="I16" s="58">
        <v>0</v>
      </c>
    </row>
    <row r="17" spans="1:9" ht="12.75" customHeight="1" x14ac:dyDescent="0.2">
      <c r="A17" s="269" t="s">
        <v>56</v>
      </c>
      <c r="B17" s="270"/>
      <c r="C17" s="270"/>
      <c r="D17" s="270"/>
      <c r="E17" s="270"/>
      <c r="F17" s="271"/>
      <c r="G17" s="17">
        <v>10</v>
      </c>
      <c r="H17" s="59">
        <f>H18+H19+H20+H21+H22+H23+H24+H25+H26</f>
        <v>5221568500</v>
      </c>
      <c r="I17" s="59">
        <f>I18+I19+I20+I21+I22+I23+I24+I25+I26</f>
        <v>5049346343</v>
      </c>
    </row>
    <row r="18" spans="1:9" ht="12.75" customHeight="1" x14ac:dyDescent="0.2">
      <c r="A18" s="275" t="s">
        <v>57</v>
      </c>
      <c r="B18" s="276"/>
      <c r="C18" s="276"/>
      <c r="D18" s="276"/>
      <c r="E18" s="276"/>
      <c r="F18" s="277"/>
      <c r="G18" s="16">
        <v>11</v>
      </c>
      <c r="H18" s="58">
        <v>980924514</v>
      </c>
      <c r="I18" s="58">
        <v>979825072</v>
      </c>
    </row>
    <row r="19" spans="1:9" ht="12.75" customHeight="1" x14ac:dyDescent="0.2">
      <c r="A19" s="275" t="s">
        <v>58</v>
      </c>
      <c r="B19" s="276"/>
      <c r="C19" s="276"/>
      <c r="D19" s="276"/>
      <c r="E19" s="276"/>
      <c r="F19" s="277"/>
      <c r="G19" s="16">
        <v>12</v>
      </c>
      <c r="H19" s="58">
        <v>3363126345</v>
      </c>
      <c r="I19" s="58">
        <v>3212460124</v>
      </c>
    </row>
    <row r="20" spans="1:9" ht="12.75" customHeight="1" x14ac:dyDescent="0.2">
      <c r="A20" s="275" t="s">
        <v>59</v>
      </c>
      <c r="B20" s="276"/>
      <c r="C20" s="276"/>
      <c r="D20" s="276"/>
      <c r="E20" s="276"/>
      <c r="F20" s="277"/>
      <c r="G20" s="16">
        <v>13</v>
      </c>
      <c r="H20" s="58">
        <v>432241488</v>
      </c>
      <c r="I20" s="58">
        <v>411847356</v>
      </c>
    </row>
    <row r="21" spans="1:9" ht="12.75" customHeight="1" x14ac:dyDescent="0.2">
      <c r="A21" s="275" t="s">
        <v>60</v>
      </c>
      <c r="B21" s="276"/>
      <c r="C21" s="276"/>
      <c r="D21" s="276"/>
      <c r="E21" s="276"/>
      <c r="F21" s="277"/>
      <c r="G21" s="16">
        <v>14</v>
      </c>
      <c r="H21" s="58">
        <v>100025874</v>
      </c>
      <c r="I21" s="58">
        <v>98135847</v>
      </c>
    </row>
    <row r="22" spans="1:9" ht="12.75" customHeight="1" x14ac:dyDescent="0.2">
      <c r="A22" s="275" t="s">
        <v>61</v>
      </c>
      <c r="B22" s="276"/>
      <c r="C22" s="276"/>
      <c r="D22" s="276"/>
      <c r="E22" s="276"/>
      <c r="F22" s="277"/>
      <c r="G22" s="16">
        <v>15</v>
      </c>
      <c r="H22" s="58">
        <v>0</v>
      </c>
      <c r="I22" s="58">
        <v>0</v>
      </c>
    </row>
    <row r="23" spans="1:9" ht="12.75" customHeight="1" x14ac:dyDescent="0.2">
      <c r="A23" s="275" t="s">
        <v>62</v>
      </c>
      <c r="B23" s="276"/>
      <c r="C23" s="276"/>
      <c r="D23" s="276"/>
      <c r="E23" s="276"/>
      <c r="F23" s="277"/>
      <c r="G23" s="16">
        <v>16</v>
      </c>
      <c r="H23" s="58">
        <v>42528</v>
      </c>
      <c r="I23" s="58">
        <v>2586845</v>
      </c>
    </row>
    <row r="24" spans="1:9" ht="12.75" customHeight="1" x14ac:dyDescent="0.2">
      <c r="A24" s="275" t="s">
        <v>63</v>
      </c>
      <c r="B24" s="276"/>
      <c r="C24" s="276"/>
      <c r="D24" s="276"/>
      <c r="E24" s="276"/>
      <c r="F24" s="277"/>
      <c r="G24" s="16">
        <v>17</v>
      </c>
      <c r="H24" s="58">
        <v>288533889</v>
      </c>
      <c r="I24" s="58">
        <v>293758226</v>
      </c>
    </row>
    <row r="25" spans="1:9" ht="12.75" customHeight="1" x14ac:dyDescent="0.2">
      <c r="A25" s="275" t="s">
        <v>64</v>
      </c>
      <c r="B25" s="276"/>
      <c r="C25" s="276"/>
      <c r="D25" s="276"/>
      <c r="E25" s="276"/>
      <c r="F25" s="277"/>
      <c r="G25" s="16">
        <v>18</v>
      </c>
      <c r="H25" s="58">
        <v>53493881</v>
      </c>
      <c r="I25" s="58">
        <v>47830741</v>
      </c>
    </row>
    <row r="26" spans="1:9" ht="12.75" customHeight="1" x14ac:dyDescent="0.2">
      <c r="A26" s="275" t="s">
        <v>65</v>
      </c>
      <c r="B26" s="276"/>
      <c r="C26" s="276"/>
      <c r="D26" s="276"/>
      <c r="E26" s="276"/>
      <c r="F26" s="277"/>
      <c r="G26" s="16">
        <v>19</v>
      </c>
      <c r="H26" s="58">
        <v>3179981</v>
      </c>
      <c r="I26" s="58">
        <v>2902132</v>
      </c>
    </row>
    <row r="27" spans="1:9" ht="12.75" customHeight="1" x14ac:dyDescent="0.2">
      <c r="A27" s="269" t="s">
        <v>66</v>
      </c>
      <c r="B27" s="270"/>
      <c r="C27" s="270"/>
      <c r="D27" s="270"/>
      <c r="E27" s="270"/>
      <c r="F27" s="271"/>
      <c r="G27" s="17">
        <v>20</v>
      </c>
      <c r="H27" s="59">
        <f>SUM(H28:H37)</f>
        <v>82071741</v>
      </c>
      <c r="I27" s="59">
        <f>SUM(I28:I37)</f>
        <v>144327678</v>
      </c>
    </row>
    <row r="28" spans="1:9" ht="12.75" customHeight="1" x14ac:dyDescent="0.2">
      <c r="A28" s="275" t="s">
        <v>67</v>
      </c>
      <c r="B28" s="276"/>
      <c r="C28" s="276"/>
      <c r="D28" s="276"/>
      <c r="E28" s="276"/>
      <c r="F28" s="277"/>
      <c r="G28" s="16">
        <v>21</v>
      </c>
      <c r="H28" s="58">
        <v>0</v>
      </c>
      <c r="I28" s="58">
        <v>0</v>
      </c>
    </row>
    <row r="29" spans="1:9" ht="12.75" customHeight="1" x14ac:dyDescent="0.2">
      <c r="A29" s="275" t="s">
        <v>68</v>
      </c>
      <c r="B29" s="276"/>
      <c r="C29" s="276"/>
      <c r="D29" s="276"/>
      <c r="E29" s="276"/>
      <c r="F29" s="277"/>
      <c r="G29" s="16">
        <v>22</v>
      </c>
      <c r="H29" s="58">
        <v>0</v>
      </c>
      <c r="I29" s="58">
        <v>0</v>
      </c>
    </row>
    <row r="30" spans="1:9" ht="12.75" customHeight="1" x14ac:dyDescent="0.2">
      <c r="A30" s="275" t="s">
        <v>69</v>
      </c>
      <c r="B30" s="276"/>
      <c r="C30" s="276"/>
      <c r="D30" s="276"/>
      <c r="E30" s="276"/>
      <c r="F30" s="277"/>
      <c r="G30" s="16">
        <v>23</v>
      </c>
      <c r="H30" s="58">
        <v>0</v>
      </c>
      <c r="I30" s="58">
        <v>0</v>
      </c>
    </row>
    <row r="31" spans="1:9" ht="24.6" customHeight="1" x14ac:dyDescent="0.2">
      <c r="A31" s="275" t="s">
        <v>70</v>
      </c>
      <c r="B31" s="276"/>
      <c r="C31" s="276"/>
      <c r="D31" s="276"/>
      <c r="E31" s="276"/>
      <c r="F31" s="277"/>
      <c r="G31" s="16">
        <v>24</v>
      </c>
      <c r="H31" s="58">
        <v>76533067</v>
      </c>
      <c r="I31" s="58">
        <v>109936373</v>
      </c>
    </row>
    <row r="32" spans="1:9" ht="24" customHeight="1" x14ac:dyDescent="0.2">
      <c r="A32" s="275" t="s">
        <v>71</v>
      </c>
      <c r="B32" s="276"/>
      <c r="C32" s="276"/>
      <c r="D32" s="276"/>
      <c r="E32" s="276"/>
      <c r="F32" s="277"/>
      <c r="G32" s="16">
        <v>25</v>
      </c>
      <c r="H32" s="58">
        <v>0</v>
      </c>
      <c r="I32" s="58">
        <v>0</v>
      </c>
    </row>
    <row r="33" spans="1:9" ht="26.45" customHeight="1" x14ac:dyDescent="0.2">
      <c r="A33" s="275" t="s">
        <v>72</v>
      </c>
      <c r="B33" s="276"/>
      <c r="C33" s="276"/>
      <c r="D33" s="276"/>
      <c r="E33" s="276"/>
      <c r="F33" s="277"/>
      <c r="G33" s="16">
        <v>26</v>
      </c>
      <c r="H33" s="58">
        <v>0</v>
      </c>
      <c r="I33" s="58">
        <v>3120329</v>
      </c>
    </row>
    <row r="34" spans="1:9" ht="12.75" customHeight="1" x14ac:dyDescent="0.2">
      <c r="A34" s="275" t="s">
        <v>73</v>
      </c>
      <c r="B34" s="276"/>
      <c r="C34" s="276"/>
      <c r="D34" s="276"/>
      <c r="E34" s="276"/>
      <c r="F34" s="277"/>
      <c r="G34" s="16">
        <v>27</v>
      </c>
      <c r="H34" s="58">
        <v>220812</v>
      </c>
      <c r="I34" s="58">
        <v>193984</v>
      </c>
    </row>
    <row r="35" spans="1:9" ht="12.75" customHeight="1" x14ac:dyDescent="0.2">
      <c r="A35" s="275" t="s">
        <v>74</v>
      </c>
      <c r="B35" s="276"/>
      <c r="C35" s="276"/>
      <c r="D35" s="276"/>
      <c r="E35" s="276"/>
      <c r="F35" s="277"/>
      <c r="G35" s="16">
        <v>28</v>
      </c>
      <c r="H35" s="58">
        <v>5177862</v>
      </c>
      <c r="I35" s="58">
        <v>4194812</v>
      </c>
    </row>
    <row r="36" spans="1:9" ht="12.75" customHeight="1" x14ac:dyDescent="0.2">
      <c r="A36" s="275" t="s">
        <v>75</v>
      </c>
      <c r="B36" s="276"/>
      <c r="C36" s="276"/>
      <c r="D36" s="276"/>
      <c r="E36" s="276"/>
      <c r="F36" s="277"/>
      <c r="G36" s="16">
        <v>29</v>
      </c>
      <c r="H36" s="58">
        <v>0</v>
      </c>
      <c r="I36" s="58">
        <v>0</v>
      </c>
    </row>
    <row r="37" spans="1:9" ht="12.75" customHeight="1" x14ac:dyDescent="0.2">
      <c r="A37" s="275" t="s">
        <v>76</v>
      </c>
      <c r="B37" s="276"/>
      <c r="C37" s="276"/>
      <c r="D37" s="276"/>
      <c r="E37" s="276"/>
      <c r="F37" s="277"/>
      <c r="G37" s="16">
        <v>30</v>
      </c>
      <c r="H37" s="58">
        <v>140000</v>
      </c>
      <c r="I37" s="58">
        <v>26882180</v>
      </c>
    </row>
    <row r="38" spans="1:9" ht="12.75" customHeight="1" x14ac:dyDescent="0.2">
      <c r="A38" s="269" t="s">
        <v>77</v>
      </c>
      <c r="B38" s="270"/>
      <c r="C38" s="270"/>
      <c r="D38" s="270"/>
      <c r="E38" s="270"/>
      <c r="F38" s="271"/>
      <c r="G38" s="17">
        <v>31</v>
      </c>
      <c r="H38" s="59">
        <f>H39+H40+H41+H42</f>
        <v>0</v>
      </c>
      <c r="I38" s="59">
        <f>I39+I40+I41+I42</f>
        <v>0</v>
      </c>
    </row>
    <row r="39" spans="1:9" ht="12.75" customHeight="1" x14ac:dyDescent="0.2">
      <c r="A39" s="275" t="s">
        <v>78</v>
      </c>
      <c r="B39" s="276"/>
      <c r="C39" s="276"/>
      <c r="D39" s="276"/>
      <c r="E39" s="276"/>
      <c r="F39" s="277"/>
      <c r="G39" s="16">
        <v>32</v>
      </c>
      <c r="H39" s="58">
        <v>0</v>
      </c>
      <c r="I39" s="58">
        <v>0</v>
      </c>
    </row>
    <row r="40" spans="1:9" ht="21.6" customHeight="1" x14ac:dyDescent="0.2">
      <c r="A40" s="275" t="s">
        <v>79</v>
      </c>
      <c r="B40" s="276"/>
      <c r="C40" s="276"/>
      <c r="D40" s="276"/>
      <c r="E40" s="276"/>
      <c r="F40" s="277"/>
      <c r="G40" s="16">
        <v>33</v>
      </c>
      <c r="H40" s="58">
        <v>0</v>
      </c>
      <c r="I40" s="58">
        <v>0</v>
      </c>
    </row>
    <row r="41" spans="1:9" ht="12.75" customHeight="1" x14ac:dyDescent="0.2">
      <c r="A41" s="275" t="s">
        <v>80</v>
      </c>
      <c r="B41" s="276"/>
      <c r="C41" s="276"/>
      <c r="D41" s="276"/>
      <c r="E41" s="276"/>
      <c r="F41" s="277"/>
      <c r="G41" s="16">
        <v>34</v>
      </c>
      <c r="H41" s="58">
        <v>0</v>
      </c>
      <c r="I41" s="58">
        <v>0</v>
      </c>
    </row>
    <row r="42" spans="1:9" ht="12.75" customHeight="1" x14ac:dyDescent="0.2">
      <c r="A42" s="275" t="s">
        <v>81</v>
      </c>
      <c r="B42" s="276"/>
      <c r="C42" s="276"/>
      <c r="D42" s="276"/>
      <c r="E42" s="276"/>
      <c r="F42" s="277"/>
      <c r="G42" s="16">
        <v>35</v>
      </c>
      <c r="H42" s="58">
        <v>0</v>
      </c>
      <c r="I42" s="58">
        <v>0</v>
      </c>
    </row>
    <row r="43" spans="1:9" ht="12.75" customHeight="1" x14ac:dyDescent="0.2">
      <c r="A43" s="301" t="s">
        <v>82</v>
      </c>
      <c r="B43" s="302"/>
      <c r="C43" s="302"/>
      <c r="D43" s="302"/>
      <c r="E43" s="302"/>
      <c r="F43" s="303"/>
      <c r="G43" s="16">
        <v>36</v>
      </c>
      <c r="H43" s="58">
        <v>329092830</v>
      </c>
      <c r="I43" s="58">
        <v>283251802</v>
      </c>
    </row>
    <row r="44" spans="1:9" ht="12.75" customHeight="1" x14ac:dyDescent="0.2">
      <c r="A44" s="278" t="s">
        <v>83</v>
      </c>
      <c r="B44" s="279"/>
      <c r="C44" s="279"/>
      <c r="D44" s="279"/>
      <c r="E44" s="279"/>
      <c r="F44" s="280"/>
      <c r="G44" s="17">
        <v>37</v>
      </c>
      <c r="H44" s="59">
        <f>H45+H53+H60+H70</f>
        <v>1217957755</v>
      </c>
      <c r="I44" s="59">
        <f>I45+I53+I60+I70</f>
        <v>884907966</v>
      </c>
    </row>
    <row r="45" spans="1:9" ht="12.75" customHeight="1" x14ac:dyDescent="0.2">
      <c r="A45" s="269" t="s">
        <v>84</v>
      </c>
      <c r="B45" s="270"/>
      <c r="C45" s="270"/>
      <c r="D45" s="270"/>
      <c r="E45" s="270"/>
      <c r="F45" s="271"/>
      <c r="G45" s="17">
        <v>38</v>
      </c>
      <c r="H45" s="59">
        <f>SUM(H46:H52)</f>
        <v>26310071</v>
      </c>
      <c r="I45" s="59">
        <f>SUM(I46:I52)</f>
        <v>41427453</v>
      </c>
    </row>
    <row r="46" spans="1:9" ht="12.75" customHeight="1" x14ac:dyDescent="0.2">
      <c r="A46" s="275" t="s">
        <v>85</v>
      </c>
      <c r="B46" s="276"/>
      <c r="C46" s="276"/>
      <c r="D46" s="276"/>
      <c r="E46" s="276"/>
      <c r="F46" s="277"/>
      <c r="G46" s="16">
        <v>39</v>
      </c>
      <c r="H46" s="58">
        <v>25050909</v>
      </c>
      <c r="I46" s="58">
        <v>39853612</v>
      </c>
    </row>
    <row r="47" spans="1:9" ht="12.75" customHeight="1" x14ac:dyDescent="0.2">
      <c r="A47" s="275" t="s">
        <v>86</v>
      </c>
      <c r="B47" s="276"/>
      <c r="C47" s="276"/>
      <c r="D47" s="276"/>
      <c r="E47" s="276"/>
      <c r="F47" s="277"/>
      <c r="G47" s="16">
        <v>40</v>
      </c>
      <c r="H47" s="58">
        <v>0</v>
      </c>
      <c r="I47" s="58">
        <v>0</v>
      </c>
    </row>
    <row r="48" spans="1:9" ht="12.75" customHeight="1" x14ac:dyDescent="0.2">
      <c r="A48" s="275" t="s">
        <v>87</v>
      </c>
      <c r="B48" s="276"/>
      <c r="C48" s="276"/>
      <c r="D48" s="276"/>
      <c r="E48" s="276"/>
      <c r="F48" s="277"/>
      <c r="G48" s="16">
        <v>41</v>
      </c>
      <c r="H48" s="58">
        <v>0</v>
      </c>
      <c r="I48" s="58">
        <v>0</v>
      </c>
    </row>
    <row r="49" spans="1:9" ht="12.75" customHeight="1" x14ac:dyDescent="0.2">
      <c r="A49" s="275" t="s">
        <v>88</v>
      </c>
      <c r="B49" s="276"/>
      <c r="C49" s="276"/>
      <c r="D49" s="276"/>
      <c r="E49" s="276"/>
      <c r="F49" s="277"/>
      <c r="G49" s="16">
        <v>42</v>
      </c>
      <c r="H49" s="58">
        <v>1230618</v>
      </c>
      <c r="I49" s="58">
        <v>1537997</v>
      </c>
    </row>
    <row r="50" spans="1:9" ht="12.75" customHeight="1" x14ac:dyDescent="0.2">
      <c r="A50" s="275" t="s">
        <v>89</v>
      </c>
      <c r="B50" s="276"/>
      <c r="C50" s="276"/>
      <c r="D50" s="276"/>
      <c r="E50" s="276"/>
      <c r="F50" s="277"/>
      <c r="G50" s="16">
        <v>43</v>
      </c>
      <c r="H50" s="58">
        <v>28544</v>
      </c>
      <c r="I50" s="58">
        <v>35844</v>
      </c>
    </row>
    <row r="51" spans="1:9" ht="12.75" customHeight="1" x14ac:dyDescent="0.2">
      <c r="A51" s="275" t="s">
        <v>90</v>
      </c>
      <c r="B51" s="276"/>
      <c r="C51" s="276"/>
      <c r="D51" s="276"/>
      <c r="E51" s="276"/>
      <c r="F51" s="277"/>
      <c r="G51" s="16">
        <v>44</v>
      </c>
      <c r="H51" s="58">
        <v>0</v>
      </c>
      <c r="I51" s="58">
        <v>0</v>
      </c>
    </row>
    <row r="52" spans="1:9" ht="12.75" customHeight="1" x14ac:dyDescent="0.2">
      <c r="A52" s="275" t="s">
        <v>91</v>
      </c>
      <c r="B52" s="276"/>
      <c r="C52" s="276"/>
      <c r="D52" s="276"/>
      <c r="E52" s="276"/>
      <c r="F52" s="277"/>
      <c r="G52" s="16">
        <v>45</v>
      </c>
      <c r="H52" s="58">
        <v>0</v>
      </c>
      <c r="I52" s="58">
        <v>0</v>
      </c>
    </row>
    <row r="53" spans="1:9" ht="12.75" customHeight="1" x14ac:dyDescent="0.2">
      <c r="A53" s="269" t="s">
        <v>92</v>
      </c>
      <c r="B53" s="270"/>
      <c r="C53" s="270"/>
      <c r="D53" s="270"/>
      <c r="E53" s="270"/>
      <c r="F53" s="271"/>
      <c r="G53" s="17">
        <v>46</v>
      </c>
      <c r="H53" s="59">
        <f>SUM(H54:H59)</f>
        <v>38388235</v>
      </c>
      <c r="I53" s="59">
        <f>SUM(I54:I59)</f>
        <v>35926443</v>
      </c>
    </row>
    <row r="54" spans="1:9" ht="12.75" customHeight="1" x14ac:dyDescent="0.2">
      <c r="A54" s="275" t="s">
        <v>93</v>
      </c>
      <c r="B54" s="276"/>
      <c r="C54" s="276"/>
      <c r="D54" s="276"/>
      <c r="E54" s="276"/>
      <c r="F54" s="277"/>
      <c r="G54" s="16">
        <v>47</v>
      </c>
      <c r="H54" s="58">
        <v>0</v>
      </c>
      <c r="I54" s="58">
        <v>0</v>
      </c>
    </row>
    <row r="55" spans="1:9" ht="24.6" customHeight="1" x14ac:dyDescent="0.2">
      <c r="A55" s="275" t="s">
        <v>94</v>
      </c>
      <c r="B55" s="276"/>
      <c r="C55" s="276"/>
      <c r="D55" s="276"/>
      <c r="E55" s="276"/>
      <c r="F55" s="277"/>
      <c r="G55" s="16">
        <v>48</v>
      </c>
      <c r="H55" s="58">
        <v>7293712</v>
      </c>
      <c r="I55" s="58">
        <v>8023863</v>
      </c>
    </row>
    <row r="56" spans="1:9" ht="12.75" customHeight="1" x14ac:dyDescent="0.2">
      <c r="A56" s="275" t="s">
        <v>95</v>
      </c>
      <c r="B56" s="276"/>
      <c r="C56" s="276"/>
      <c r="D56" s="276"/>
      <c r="E56" s="276"/>
      <c r="F56" s="277"/>
      <c r="G56" s="16">
        <v>49</v>
      </c>
      <c r="H56" s="58">
        <v>17995662</v>
      </c>
      <c r="I56" s="58">
        <v>17394293</v>
      </c>
    </row>
    <row r="57" spans="1:9" ht="12.75" customHeight="1" x14ac:dyDescent="0.2">
      <c r="A57" s="275" t="s">
        <v>96</v>
      </c>
      <c r="B57" s="276"/>
      <c r="C57" s="276"/>
      <c r="D57" s="276"/>
      <c r="E57" s="276"/>
      <c r="F57" s="277"/>
      <c r="G57" s="16">
        <v>50</v>
      </c>
      <c r="H57" s="58">
        <v>738835</v>
      </c>
      <c r="I57" s="58">
        <v>354617</v>
      </c>
    </row>
    <row r="58" spans="1:9" ht="12.75" customHeight="1" x14ac:dyDescent="0.2">
      <c r="A58" s="275" t="s">
        <v>97</v>
      </c>
      <c r="B58" s="276"/>
      <c r="C58" s="276"/>
      <c r="D58" s="276"/>
      <c r="E58" s="276"/>
      <c r="F58" s="277"/>
      <c r="G58" s="16">
        <v>51</v>
      </c>
      <c r="H58" s="58">
        <v>9116616</v>
      </c>
      <c r="I58" s="58">
        <v>7561871</v>
      </c>
    </row>
    <row r="59" spans="1:9" ht="12.75" customHeight="1" x14ac:dyDescent="0.2">
      <c r="A59" s="275" t="s">
        <v>98</v>
      </c>
      <c r="B59" s="276"/>
      <c r="C59" s="276"/>
      <c r="D59" s="276"/>
      <c r="E59" s="276"/>
      <c r="F59" s="277"/>
      <c r="G59" s="16">
        <v>52</v>
      </c>
      <c r="H59" s="58">
        <v>3243410</v>
      </c>
      <c r="I59" s="58">
        <v>2591799</v>
      </c>
    </row>
    <row r="60" spans="1:9" ht="12.75" customHeight="1" x14ac:dyDescent="0.2">
      <c r="A60" s="269" t="s">
        <v>99</v>
      </c>
      <c r="B60" s="270"/>
      <c r="C60" s="270"/>
      <c r="D60" s="270"/>
      <c r="E60" s="270"/>
      <c r="F60" s="271"/>
      <c r="G60" s="17">
        <v>53</v>
      </c>
      <c r="H60" s="59">
        <f>SUM(H61:H69)</f>
        <v>38001625</v>
      </c>
      <c r="I60" s="59">
        <f>SUM(I61:I69)</f>
        <v>134726371</v>
      </c>
    </row>
    <row r="61" spans="1:9" ht="12.75" customHeight="1" x14ac:dyDescent="0.2">
      <c r="A61" s="275" t="s">
        <v>100</v>
      </c>
      <c r="B61" s="276"/>
      <c r="C61" s="276"/>
      <c r="D61" s="276"/>
      <c r="E61" s="276"/>
      <c r="F61" s="277"/>
      <c r="G61" s="16">
        <v>54</v>
      </c>
      <c r="H61" s="58">
        <v>0</v>
      </c>
      <c r="I61" s="58">
        <v>0</v>
      </c>
    </row>
    <row r="62" spans="1:9" ht="12.75" customHeight="1" x14ac:dyDescent="0.2">
      <c r="A62" s="275" t="s">
        <v>101</v>
      </c>
      <c r="B62" s="276"/>
      <c r="C62" s="276"/>
      <c r="D62" s="276"/>
      <c r="E62" s="276"/>
      <c r="F62" s="277"/>
      <c r="G62" s="16">
        <v>55</v>
      </c>
      <c r="H62" s="58">
        <v>0</v>
      </c>
      <c r="I62" s="58">
        <v>0</v>
      </c>
    </row>
    <row r="63" spans="1:9" ht="12.75" customHeight="1" x14ac:dyDescent="0.2">
      <c r="A63" s="275" t="s">
        <v>102</v>
      </c>
      <c r="B63" s="276"/>
      <c r="C63" s="276"/>
      <c r="D63" s="276"/>
      <c r="E63" s="276"/>
      <c r="F63" s="277"/>
      <c r="G63" s="16">
        <v>56</v>
      </c>
      <c r="H63" s="58">
        <v>0</v>
      </c>
      <c r="I63" s="58">
        <v>0</v>
      </c>
    </row>
    <row r="64" spans="1:9" ht="23.45" customHeight="1" x14ac:dyDescent="0.2">
      <c r="A64" s="275" t="s">
        <v>103</v>
      </c>
      <c r="B64" s="276"/>
      <c r="C64" s="276"/>
      <c r="D64" s="276"/>
      <c r="E64" s="276"/>
      <c r="F64" s="277"/>
      <c r="G64" s="16">
        <v>57</v>
      </c>
      <c r="H64" s="58">
        <v>0</v>
      </c>
      <c r="I64" s="58">
        <v>0</v>
      </c>
    </row>
    <row r="65" spans="1:9" ht="21" customHeight="1" x14ac:dyDescent="0.2">
      <c r="A65" s="275" t="s">
        <v>104</v>
      </c>
      <c r="B65" s="276"/>
      <c r="C65" s="276"/>
      <c r="D65" s="276"/>
      <c r="E65" s="276"/>
      <c r="F65" s="277"/>
      <c r="G65" s="16">
        <v>58</v>
      </c>
      <c r="H65" s="58">
        <v>0</v>
      </c>
      <c r="I65" s="58">
        <v>0</v>
      </c>
    </row>
    <row r="66" spans="1:9" ht="22.9" customHeight="1" x14ac:dyDescent="0.2">
      <c r="A66" s="275" t="s">
        <v>105</v>
      </c>
      <c r="B66" s="276"/>
      <c r="C66" s="276"/>
      <c r="D66" s="276"/>
      <c r="E66" s="276"/>
      <c r="F66" s="277"/>
      <c r="G66" s="16">
        <v>59</v>
      </c>
      <c r="H66" s="58">
        <v>0</v>
      </c>
      <c r="I66" s="58">
        <v>0</v>
      </c>
    </row>
    <row r="67" spans="1:9" ht="12.75" customHeight="1" x14ac:dyDescent="0.2">
      <c r="A67" s="275" t="s">
        <v>106</v>
      </c>
      <c r="B67" s="276"/>
      <c r="C67" s="276"/>
      <c r="D67" s="276"/>
      <c r="E67" s="276"/>
      <c r="F67" s="277"/>
      <c r="G67" s="16">
        <v>60</v>
      </c>
      <c r="H67" s="58">
        <v>0</v>
      </c>
      <c r="I67" s="58">
        <v>0</v>
      </c>
    </row>
    <row r="68" spans="1:9" ht="12.75" customHeight="1" x14ac:dyDescent="0.2">
      <c r="A68" s="275" t="s">
        <v>107</v>
      </c>
      <c r="B68" s="276"/>
      <c r="C68" s="276"/>
      <c r="D68" s="276"/>
      <c r="E68" s="276"/>
      <c r="F68" s="277"/>
      <c r="G68" s="16">
        <v>61</v>
      </c>
      <c r="H68" s="58">
        <v>38001625</v>
      </c>
      <c r="I68" s="58">
        <v>126835722</v>
      </c>
    </row>
    <row r="69" spans="1:9" ht="12.75" customHeight="1" x14ac:dyDescent="0.2">
      <c r="A69" s="275" t="s">
        <v>108</v>
      </c>
      <c r="B69" s="276"/>
      <c r="C69" s="276"/>
      <c r="D69" s="276"/>
      <c r="E69" s="276"/>
      <c r="F69" s="277"/>
      <c r="G69" s="16">
        <v>62</v>
      </c>
      <c r="H69" s="58">
        <v>0</v>
      </c>
      <c r="I69" s="58">
        <v>7890649</v>
      </c>
    </row>
    <row r="70" spans="1:9" ht="12.75" customHeight="1" x14ac:dyDescent="0.2">
      <c r="A70" s="301" t="s">
        <v>109</v>
      </c>
      <c r="B70" s="302"/>
      <c r="C70" s="302"/>
      <c r="D70" s="302"/>
      <c r="E70" s="302"/>
      <c r="F70" s="303"/>
      <c r="G70" s="16">
        <v>63</v>
      </c>
      <c r="H70" s="58">
        <v>1115257824</v>
      </c>
      <c r="I70" s="58">
        <v>672827699</v>
      </c>
    </row>
    <row r="71" spans="1:9" ht="12.75" customHeight="1" x14ac:dyDescent="0.2">
      <c r="A71" s="308" t="s">
        <v>110</v>
      </c>
      <c r="B71" s="309"/>
      <c r="C71" s="309"/>
      <c r="D71" s="309"/>
      <c r="E71" s="309"/>
      <c r="F71" s="310"/>
      <c r="G71" s="16">
        <v>64</v>
      </c>
      <c r="H71" s="58">
        <v>23768145</v>
      </c>
      <c r="I71" s="58">
        <v>17360249</v>
      </c>
    </row>
    <row r="72" spans="1:9" ht="12.75" customHeight="1" x14ac:dyDescent="0.2">
      <c r="A72" s="278" t="s">
        <v>111</v>
      </c>
      <c r="B72" s="279"/>
      <c r="C72" s="279"/>
      <c r="D72" s="279"/>
      <c r="E72" s="279"/>
      <c r="F72" s="280"/>
      <c r="G72" s="17">
        <v>65</v>
      </c>
      <c r="H72" s="59">
        <f>H8+H9+H44+H71</f>
        <v>6913545466</v>
      </c>
      <c r="I72" s="59">
        <f>I8+I9+I44+I71</f>
        <v>6419804583</v>
      </c>
    </row>
    <row r="73" spans="1:9" ht="12.75" customHeight="1" x14ac:dyDescent="0.2">
      <c r="A73" s="311" t="s">
        <v>112</v>
      </c>
      <c r="B73" s="312"/>
      <c r="C73" s="312"/>
      <c r="D73" s="312"/>
      <c r="E73" s="312"/>
      <c r="F73" s="313"/>
      <c r="G73" s="19">
        <v>66</v>
      </c>
      <c r="H73" s="60">
        <v>54173148</v>
      </c>
      <c r="I73" s="115">
        <v>54125549</v>
      </c>
    </row>
    <row r="74" spans="1:9" x14ac:dyDescent="0.2">
      <c r="A74" s="314" t="s">
        <v>113</v>
      </c>
      <c r="B74" s="315"/>
      <c r="C74" s="315"/>
      <c r="D74" s="315"/>
      <c r="E74" s="315"/>
      <c r="F74" s="315"/>
      <c r="G74" s="315"/>
      <c r="H74" s="315"/>
      <c r="I74" s="315"/>
    </row>
    <row r="75" spans="1:9" ht="24.75" customHeight="1" x14ac:dyDescent="0.2">
      <c r="A75" s="272" t="s">
        <v>396</v>
      </c>
      <c r="B75" s="273"/>
      <c r="C75" s="273"/>
      <c r="D75" s="273"/>
      <c r="E75" s="273"/>
      <c r="F75" s="273"/>
      <c r="G75" s="17">
        <v>67</v>
      </c>
      <c r="H75" s="59">
        <f>H76+H77+H78+H84+H85+H91+H94+H97</f>
        <v>3311057807</v>
      </c>
      <c r="I75" s="59">
        <f>I76+I77+I78+I84+I85+I91+I94+I97</f>
        <v>3323668033</v>
      </c>
    </row>
    <row r="76" spans="1:9" ht="12.75" customHeight="1" x14ac:dyDescent="0.2">
      <c r="A76" s="274" t="s">
        <v>114</v>
      </c>
      <c r="B76" s="274"/>
      <c r="C76" s="274"/>
      <c r="D76" s="274"/>
      <c r="E76" s="274"/>
      <c r="F76" s="274"/>
      <c r="G76" s="16">
        <v>68</v>
      </c>
      <c r="H76" s="44">
        <v>1672021210</v>
      </c>
      <c r="I76" s="44">
        <v>1672021210</v>
      </c>
    </row>
    <row r="77" spans="1:9" ht="12.75" customHeight="1" x14ac:dyDescent="0.2">
      <c r="A77" s="274" t="s">
        <v>115</v>
      </c>
      <c r="B77" s="274"/>
      <c r="C77" s="274"/>
      <c r="D77" s="274"/>
      <c r="E77" s="274"/>
      <c r="F77" s="274"/>
      <c r="G77" s="16">
        <v>69</v>
      </c>
      <c r="H77" s="44">
        <v>5223432</v>
      </c>
      <c r="I77" s="44">
        <v>5223432</v>
      </c>
    </row>
    <row r="78" spans="1:9" ht="12.75" customHeight="1" x14ac:dyDescent="0.2">
      <c r="A78" s="305" t="s">
        <v>116</v>
      </c>
      <c r="B78" s="305"/>
      <c r="C78" s="305"/>
      <c r="D78" s="305"/>
      <c r="E78" s="305"/>
      <c r="F78" s="305"/>
      <c r="G78" s="17">
        <v>70</v>
      </c>
      <c r="H78" s="59">
        <f>SUM(H79:H83)</f>
        <v>98247550</v>
      </c>
      <c r="I78" s="59">
        <f>SUM(I79:I83)</f>
        <v>134531678</v>
      </c>
    </row>
    <row r="79" spans="1:9" ht="12.75" customHeight="1" x14ac:dyDescent="0.2">
      <c r="A79" s="268" t="s">
        <v>117</v>
      </c>
      <c r="B79" s="268"/>
      <c r="C79" s="268"/>
      <c r="D79" s="268"/>
      <c r="E79" s="268"/>
      <c r="F79" s="268"/>
      <c r="G79" s="16">
        <v>71</v>
      </c>
      <c r="H79" s="44">
        <v>83601061</v>
      </c>
      <c r="I79" s="44">
        <v>83601061</v>
      </c>
    </row>
    <row r="80" spans="1:9" ht="12.75" customHeight="1" x14ac:dyDescent="0.2">
      <c r="A80" s="268" t="s">
        <v>118</v>
      </c>
      <c r="B80" s="268"/>
      <c r="C80" s="268"/>
      <c r="D80" s="268"/>
      <c r="E80" s="268"/>
      <c r="F80" s="268"/>
      <c r="G80" s="16">
        <v>72</v>
      </c>
      <c r="H80" s="44">
        <v>136815284</v>
      </c>
      <c r="I80" s="44">
        <v>136815284</v>
      </c>
    </row>
    <row r="81" spans="1:9" ht="12.75" customHeight="1" x14ac:dyDescent="0.2">
      <c r="A81" s="268" t="s">
        <v>119</v>
      </c>
      <c r="B81" s="268"/>
      <c r="C81" s="268"/>
      <c r="D81" s="268"/>
      <c r="E81" s="268"/>
      <c r="F81" s="268"/>
      <c r="G81" s="16">
        <v>73</v>
      </c>
      <c r="H81" s="44">
        <v>-124418267</v>
      </c>
      <c r="I81" s="44">
        <v>-124418267</v>
      </c>
    </row>
    <row r="82" spans="1:9" ht="12.75" customHeight="1" x14ac:dyDescent="0.2">
      <c r="A82" s="268" t="s">
        <v>120</v>
      </c>
      <c r="B82" s="268"/>
      <c r="C82" s="268"/>
      <c r="D82" s="268"/>
      <c r="E82" s="268"/>
      <c r="F82" s="268"/>
      <c r="G82" s="16">
        <v>74</v>
      </c>
      <c r="H82" s="44">
        <v>0</v>
      </c>
      <c r="I82" s="44">
        <v>0</v>
      </c>
    </row>
    <row r="83" spans="1:9" ht="12.75" customHeight="1" x14ac:dyDescent="0.2">
      <c r="A83" s="268" t="s">
        <v>121</v>
      </c>
      <c r="B83" s="268"/>
      <c r="C83" s="268"/>
      <c r="D83" s="268"/>
      <c r="E83" s="268"/>
      <c r="F83" s="268"/>
      <c r="G83" s="16">
        <v>75</v>
      </c>
      <c r="H83" s="44">
        <v>2249472</v>
      </c>
      <c r="I83" s="44">
        <v>38533600</v>
      </c>
    </row>
    <row r="84" spans="1:9" ht="12.75" customHeight="1" x14ac:dyDescent="0.2">
      <c r="A84" s="274" t="s">
        <v>122</v>
      </c>
      <c r="B84" s="274"/>
      <c r="C84" s="274"/>
      <c r="D84" s="274"/>
      <c r="E84" s="274"/>
      <c r="F84" s="274"/>
      <c r="G84" s="16">
        <v>76</v>
      </c>
      <c r="H84" s="44">
        <v>0</v>
      </c>
      <c r="I84" s="44">
        <v>0</v>
      </c>
    </row>
    <row r="85" spans="1:9" ht="12.75" customHeight="1" x14ac:dyDescent="0.2">
      <c r="A85" s="304" t="s">
        <v>386</v>
      </c>
      <c r="B85" s="305"/>
      <c r="C85" s="305"/>
      <c r="D85" s="305"/>
      <c r="E85" s="305"/>
      <c r="F85" s="305"/>
      <c r="G85" s="17">
        <v>77</v>
      </c>
      <c r="H85" s="59">
        <f>H86+H87+H88+H89+H90</f>
        <v>81109</v>
      </c>
      <c r="I85" s="59">
        <f>I86+I87+I88+I89+I90</f>
        <v>59111</v>
      </c>
    </row>
    <row r="86" spans="1:9" ht="24.75" customHeight="1" x14ac:dyDescent="0.2">
      <c r="A86" s="268" t="s">
        <v>387</v>
      </c>
      <c r="B86" s="268"/>
      <c r="C86" s="268"/>
      <c r="D86" s="268"/>
      <c r="E86" s="268"/>
      <c r="F86" s="268"/>
      <c r="G86" s="16">
        <v>78</v>
      </c>
      <c r="H86" s="58">
        <v>81109</v>
      </c>
      <c r="I86" s="58">
        <v>59111</v>
      </c>
    </row>
    <row r="87" spans="1:9" ht="12.75" customHeight="1" x14ac:dyDescent="0.2">
      <c r="A87" s="268" t="s">
        <v>123</v>
      </c>
      <c r="B87" s="268"/>
      <c r="C87" s="268"/>
      <c r="D87" s="268"/>
      <c r="E87" s="268"/>
      <c r="F87" s="268"/>
      <c r="G87" s="16">
        <v>79</v>
      </c>
      <c r="H87" s="58">
        <v>0</v>
      </c>
      <c r="I87" s="58">
        <v>0</v>
      </c>
    </row>
    <row r="88" spans="1:9" ht="12.75" customHeight="1" x14ac:dyDescent="0.2">
      <c r="A88" s="268" t="s">
        <v>124</v>
      </c>
      <c r="B88" s="268"/>
      <c r="C88" s="268"/>
      <c r="D88" s="268"/>
      <c r="E88" s="268"/>
      <c r="F88" s="268"/>
      <c r="G88" s="16">
        <v>80</v>
      </c>
      <c r="H88" s="58">
        <v>0</v>
      </c>
      <c r="I88" s="58">
        <v>0</v>
      </c>
    </row>
    <row r="89" spans="1:9" ht="12.75" customHeight="1" x14ac:dyDescent="0.2">
      <c r="A89" s="268" t="s">
        <v>388</v>
      </c>
      <c r="B89" s="268"/>
      <c r="C89" s="268"/>
      <c r="D89" s="268"/>
      <c r="E89" s="268"/>
      <c r="F89" s="268"/>
      <c r="G89" s="16">
        <v>81</v>
      </c>
      <c r="H89" s="58">
        <v>0</v>
      </c>
      <c r="I89" s="58">
        <v>0</v>
      </c>
    </row>
    <row r="90" spans="1:9" ht="25.5" customHeight="1" x14ac:dyDescent="0.2">
      <c r="A90" s="268" t="s">
        <v>389</v>
      </c>
      <c r="B90" s="268"/>
      <c r="C90" s="268"/>
      <c r="D90" s="268"/>
      <c r="E90" s="268"/>
      <c r="F90" s="268"/>
      <c r="G90" s="16">
        <v>82</v>
      </c>
      <c r="H90" s="58">
        <v>0</v>
      </c>
      <c r="I90" s="58">
        <v>0</v>
      </c>
    </row>
    <row r="91" spans="1:9" ht="22.9" customHeight="1" x14ac:dyDescent="0.2">
      <c r="A91" s="304" t="s">
        <v>390</v>
      </c>
      <c r="B91" s="305"/>
      <c r="C91" s="305"/>
      <c r="D91" s="305"/>
      <c r="E91" s="305"/>
      <c r="F91" s="305"/>
      <c r="G91" s="17">
        <v>83</v>
      </c>
      <c r="H91" s="59">
        <f>H92-H93</f>
        <v>388045406</v>
      </c>
      <c r="I91" s="59">
        <f>I92-I93</f>
        <v>351143413</v>
      </c>
    </row>
    <row r="92" spans="1:9" ht="12.75" customHeight="1" x14ac:dyDescent="0.2">
      <c r="A92" s="268" t="s">
        <v>125</v>
      </c>
      <c r="B92" s="268"/>
      <c r="C92" s="268"/>
      <c r="D92" s="268"/>
      <c r="E92" s="268"/>
      <c r="F92" s="268"/>
      <c r="G92" s="16">
        <v>84</v>
      </c>
      <c r="H92" s="44">
        <v>388045406</v>
      </c>
      <c r="I92" s="44">
        <v>351143413</v>
      </c>
    </row>
    <row r="93" spans="1:9" ht="12.75" customHeight="1" x14ac:dyDescent="0.2">
      <c r="A93" s="268" t="s">
        <v>126</v>
      </c>
      <c r="B93" s="268"/>
      <c r="C93" s="268"/>
      <c r="D93" s="268"/>
      <c r="E93" s="268"/>
      <c r="F93" s="268"/>
      <c r="G93" s="16">
        <v>85</v>
      </c>
      <c r="H93" s="44">
        <v>0</v>
      </c>
      <c r="I93" s="44">
        <v>0</v>
      </c>
    </row>
    <row r="94" spans="1:9" ht="12.75" customHeight="1" x14ac:dyDescent="0.2">
      <c r="A94" s="304" t="s">
        <v>391</v>
      </c>
      <c r="B94" s="305"/>
      <c r="C94" s="305"/>
      <c r="D94" s="305"/>
      <c r="E94" s="305"/>
      <c r="F94" s="305"/>
      <c r="G94" s="17">
        <v>86</v>
      </c>
      <c r="H94" s="59">
        <f>H95-H96</f>
        <v>104374607</v>
      </c>
      <c r="I94" s="59">
        <f>I95-I96</f>
        <v>147684491</v>
      </c>
    </row>
    <row r="95" spans="1:9" ht="12.75" customHeight="1" x14ac:dyDescent="0.2">
      <c r="A95" s="268" t="s">
        <v>127</v>
      </c>
      <c r="B95" s="268"/>
      <c r="C95" s="268"/>
      <c r="D95" s="268"/>
      <c r="E95" s="268"/>
      <c r="F95" s="268"/>
      <c r="G95" s="16">
        <v>87</v>
      </c>
      <c r="H95" s="44">
        <v>104374607</v>
      </c>
      <c r="I95" s="44">
        <v>147684491</v>
      </c>
    </row>
    <row r="96" spans="1:9" ht="12.75" customHeight="1" x14ac:dyDescent="0.2">
      <c r="A96" s="268" t="s">
        <v>128</v>
      </c>
      <c r="B96" s="268"/>
      <c r="C96" s="268"/>
      <c r="D96" s="268"/>
      <c r="E96" s="268"/>
      <c r="F96" s="268"/>
      <c r="G96" s="16">
        <v>88</v>
      </c>
      <c r="H96" s="44">
        <v>0</v>
      </c>
      <c r="I96" s="44">
        <v>0</v>
      </c>
    </row>
    <row r="97" spans="1:9" ht="12.75" customHeight="1" x14ac:dyDescent="0.2">
      <c r="A97" s="274" t="s">
        <v>129</v>
      </c>
      <c r="B97" s="274"/>
      <c r="C97" s="274"/>
      <c r="D97" s="274"/>
      <c r="E97" s="274"/>
      <c r="F97" s="274"/>
      <c r="G97" s="16">
        <v>89</v>
      </c>
      <c r="H97" s="44">
        <v>1043064493</v>
      </c>
      <c r="I97" s="44">
        <v>1013004698</v>
      </c>
    </row>
    <row r="98" spans="1:9" ht="12.75" customHeight="1" x14ac:dyDescent="0.2">
      <c r="A98" s="272" t="s">
        <v>392</v>
      </c>
      <c r="B98" s="273"/>
      <c r="C98" s="273"/>
      <c r="D98" s="273"/>
      <c r="E98" s="273"/>
      <c r="F98" s="273"/>
      <c r="G98" s="17">
        <v>90</v>
      </c>
      <c r="H98" s="59">
        <f>SUM(H99:H104)</f>
        <v>166154627</v>
      </c>
      <c r="I98" s="59">
        <f>SUM(I99:I104)</f>
        <v>179226601</v>
      </c>
    </row>
    <row r="99" spans="1:9" ht="25.9" customHeight="1" x14ac:dyDescent="0.2">
      <c r="A99" s="268" t="s">
        <v>130</v>
      </c>
      <c r="B99" s="268"/>
      <c r="C99" s="268"/>
      <c r="D99" s="268"/>
      <c r="E99" s="268"/>
      <c r="F99" s="268"/>
      <c r="G99" s="16">
        <v>91</v>
      </c>
      <c r="H99" s="44">
        <v>29827505</v>
      </c>
      <c r="I99" s="44">
        <v>26257320</v>
      </c>
    </row>
    <row r="100" spans="1:9" ht="12.75" customHeight="1" x14ac:dyDescent="0.2">
      <c r="A100" s="268" t="s">
        <v>131</v>
      </c>
      <c r="B100" s="268"/>
      <c r="C100" s="268"/>
      <c r="D100" s="268"/>
      <c r="E100" s="268"/>
      <c r="F100" s="268"/>
      <c r="G100" s="16">
        <v>92</v>
      </c>
      <c r="H100" s="44">
        <v>0</v>
      </c>
      <c r="I100" s="44">
        <v>0</v>
      </c>
    </row>
    <row r="101" spans="1:9" ht="12.75" customHeight="1" x14ac:dyDescent="0.2">
      <c r="A101" s="268" t="s">
        <v>132</v>
      </c>
      <c r="B101" s="268"/>
      <c r="C101" s="268"/>
      <c r="D101" s="268"/>
      <c r="E101" s="268"/>
      <c r="F101" s="268"/>
      <c r="G101" s="16">
        <v>93</v>
      </c>
      <c r="H101" s="44">
        <v>50117237</v>
      </c>
      <c r="I101" s="44">
        <v>50234566</v>
      </c>
    </row>
    <row r="102" spans="1:9" ht="12.75" customHeight="1" x14ac:dyDescent="0.2">
      <c r="A102" s="268" t="s">
        <v>133</v>
      </c>
      <c r="B102" s="268"/>
      <c r="C102" s="268"/>
      <c r="D102" s="268"/>
      <c r="E102" s="268"/>
      <c r="F102" s="268"/>
      <c r="G102" s="16">
        <v>94</v>
      </c>
      <c r="H102" s="58">
        <v>0</v>
      </c>
      <c r="I102" s="58">
        <v>0</v>
      </c>
    </row>
    <row r="103" spans="1:9" ht="12.75" customHeight="1" x14ac:dyDescent="0.2">
      <c r="A103" s="268" t="s">
        <v>134</v>
      </c>
      <c r="B103" s="268"/>
      <c r="C103" s="268"/>
      <c r="D103" s="268"/>
      <c r="E103" s="268"/>
      <c r="F103" s="268"/>
      <c r="G103" s="16">
        <v>95</v>
      </c>
      <c r="H103" s="58">
        <v>0</v>
      </c>
      <c r="I103" s="58">
        <v>0</v>
      </c>
    </row>
    <row r="104" spans="1:9" ht="12.75" customHeight="1" x14ac:dyDescent="0.2">
      <c r="A104" s="268" t="s">
        <v>135</v>
      </c>
      <c r="B104" s="268"/>
      <c r="C104" s="268"/>
      <c r="D104" s="268"/>
      <c r="E104" s="268"/>
      <c r="F104" s="268"/>
      <c r="G104" s="16">
        <v>96</v>
      </c>
      <c r="H104" s="58">
        <v>86209885</v>
      </c>
      <c r="I104" s="58">
        <v>102734715</v>
      </c>
    </row>
    <row r="105" spans="1:9" ht="12.75" customHeight="1" x14ac:dyDescent="0.2">
      <c r="A105" s="272" t="s">
        <v>393</v>
      </c>
      <c r="B105" s="273"/>
      <c r="C105" s="273"/>
      <c r="D105" s="273"/>
      <c r="E105" s="273"/>
      <c r="F105" s="273"/>
      <c r="G105" s="17">
        <v>97</v>
      </c>
      <c r="H105" s="59">
        <f>SUM(H106:H116)</f>
        <v>2614508279</v>
      </c>
      <c r="I105" s="59">
        <f>SUM(I106:I116)</f>
        <v>2149372240</v>
      </c>
    </row>
    <row r="106" spans="1:9" ht="12.75" customHeight="1" x14ac:dyDescent="0.2">
      <c r="A106" s="268" t="s">
        <v>136</v>
      </c>
      <c r="B106" s="268"/>
      <c r="C106" s="268"/>
      <c r="D106" s="268"/>
      <c r="E106" s="268"/>
      <c r="F106" s="268"/>
      <c r="G106" s="16">
        <v>98</v>
      </c>
      <c r="H106" s="45">
        <v>0</v>
      </c>
      <c r="I106" s="45">
        <v>0</v>
      </c>
    </row>
    <row r="107" spans="1:9" ht="12.75" customHeight="1" x14ac:dyDescent="0.2">
      <c r="A107" s="268" t="s">
        <v>137</v>
      </c>
      <c r="B107" s="268"/>
      <c r="C107" s="268"/>
      <c r="D107" s="268"/>
      <c r="E107" s="268"/>
      <c r="F107" s="268"/>
      <c r="G107" s="16">
        <v>99</v>
      </c>
      <c r="H107" s="44">
        <v>0</v>
      </c>
      <c r="I107" s="44">
        <v>0</v>
      </c>
    </row>
    <row r="108" spans="1:9" ht="24.6" customHeight="1" x14ac:dyDescent="0.2">
      <c r="A108" s="268" t="s">
        <v>138</v>
      </c>
      <c r="B108" s="268"/>
      <c r="C108" s="268"/>
      <c r="D108" s="268"/>
      <c r="E108" s="268"/>
      <c r="F108" s="268"/>
      <c r="G108" s="16">
        <v>100</v>
      </c>
      <c r="H108" s="44">
        <v>0</v>
      </c>
      <c r="I108" s="44">
        <v>0</v>
      </c>
    </row>
    <row r="109" spans="1:9" ht="22.15" customHeight="1" x14ac:dyDescent="0.2">
      <c r="A109" s="268" t="s">
        <v>139</v>
      </c>
      <c r="B109" s="268"/>
      <c r="C109" s="268"/>
      <c r="D109" s="268"/>
      <c r="E109" s="268"/>
      <c r="F109" s="268"/>
      <c r="G109" s="16">
        <v>101</v>
      </c>
      <c r="H109" s="44">
        <v>0</v>
      </c>
      <c r="I109" s="44">
        <v>0</v>
      </c>
    </row>
    <row r="110" spans="1:9" ht="12.75" customHeight="1" x14ac:dyDescent="0.2">
      <c r="A110" s="268" t="s">
        <v>140</v>
      </c>
      <c r="B110" s="268"/>
      <c r="C110" s="268"/>
      <c r="D110" s="268"/>
      <c r="E110" s="268"/>
      <c r="F110" s="268"/>
      <c r="G110" s="16">
        <v>102</v>
      </c>
      <c r="H110" s="44">
        <v>0</v>
      </c>
      <c r="I110" s="44">
        <v>0</v>
      </c>
    </row>
    <row r="111" spans="1:9" ht="12.75" customHeight="1" x14ac:dyDescent="0.2">
      <c r="A111" s="268" t="s">
        <v>141</v>
      </c>
      <c r="B111" s="268"/>
      <c r="C111" s="268"/>
      <c r="D111" s="268"/>
      <c r="E111" s="268"/>
      <c r="F111" s="268"/>
      <c r="G111" s="16">
        <v>103</v>
      </c>
      <c r="H111" s="44">
        <v>2547107295</v>
      </c>
      <c r="I111" s="44">
        <v>2083504270</v>
      </c>
    </row>
    <row r="112" spans="1:9" ht="12.75" customHeight="1" x14ac:dyDescent="0.2">
      <c r="A112" s="268" t="s">
        <v>142</v>
      </c>
      <c r="B112" s="268"/>
      <c r="C112" s="268"/>
      <c r="D112" s="268"/>
      <c r="E112" s="268"/>
      <c r="F112" s="268"/>
      <c r="G112" s="16">
        <v>104</v>
      </c>
      <c r="H112" s="44">
        <v>0</v>
      </c>
      <c r="I112" s="44">
        <v>0</v>
      </c>
    </row>
    <row r="113" spans="1:9" ht="12.75" customHeight="1" x14ac:dyDescent="0.2">
      <c r="A113" s="268" t="s">
        <v>143</v>
      </c>
      <c r="B113" s="268"/>
      <c r="C113" s="268"/>
      <c r="D113" s="268"/>
      <c r="E113" s="268"/>
      <c r="F113" s="268"/>
      <c r="G113" s="16">
        <v>105</v>
      </c>
      <c r="H113" s="45">
        <v>0</v>
      </c>
      <c r="I113" s="45">
        <v>0</v>
      </c>
    </row>
    <row r="114" spans="1:9" ht="12.75" customHeight="1" x14ac:dyDescent="0.2">
      <c r="A114" s="268" t="s">
        <v>144</v>
      </c>
      <c r="B114" s="268"/>
      <c r="C114" s="268"/>
      <c r="D114" s="268"/>
      <c r="E114" s="268"/>
      <c r="F114" s="268"/>
      <c r="G114" s="16">
        <v>106</v>
      </c>
      <c r="H114" s="44">
        <v>0</v>
      </c>
      <c r="I114" s="44">
        <v>0</v>
      </c>
    </row>
    <row r="115" spans="1:9" ht="12.75" customHeight="1" x14ac:dyDescent="0.2">
      <c r="A115" s="268" t="s">
        <v>145</v>
      </c>
      <c r="B115" s="268"/>
      <c r="C115" s="268"/>
      <c r="D115" s="268"/>
      <c r="E115" s="268"/>
      <c r="F115" s="268"/>
      <c r="G115" s="16">
        <v>107</v>
      </c>
      <c r="H115" s="58">
        <v>15636060</v>
      </c>
      <c r="I115" s="58">
        <v>18475881</v>
      </c>
    </row>
    <row r="116" spans="1:9" ht="12.75" customHeight="1" x14ac:dyDescent="0.2">
      <c r="A116" s="268" t="s">
        <v>146</v>
      </c>
      <c r="B116" s="268"/>
      <c r="C116" s="268"/>
      <c r="D116" s="268"/>
      <c r="E116" s="268"/>
      <c r="F116" s="268"/>
      <c r="G116" s="16">
        <v>108</v>
      </c>
      <c r="H116" s="58">
        <v>51764924</v>
      </c>
      <c r="I116" s="58">
        <v>47392089</v>
      </c>
    </row>
    <row r="117" spans="1:9" ht="12.75" customHeight="1" x14ac:dyDescent="0.2">
      <c r="A117" s="272" t="s">
        <v>394</v>
      </c>
      <c r="B117" s="273"/>
      <c r="C117" s="273"/>
      <c r="D117" s="273"/>
      <c r="E117" s="273"/>
      <c r="F117" s="273"/>
      <c r="G117" s="17">
        <v>109</v>
      </c>
      <c r="H117" s="59">
        <f>SUM(H118:H131)</f>
        <v>733966582</v>
      </c>
      <c r="I117" s="59">
        <f>SUM(I118:I131)</f>
        <v>692914015</v>
      </c>
    </row>
    <row r="118" spans="1:9" ht="12.75" customHeight="1" x14ac:dyDescent="0.2">
      <c r="A118" s="268" t="s">
        <v>147</v>
      </c>
      <c r="B118" s="268"/>
      <c r="C118" s="268"/>
      <c r="D118" s="268"/>
      <c r="E118" s="268"/>
      <c r="F118" s="268"/>
      <c r="G118" s="16">
        <v>110</v>
      </c>
      <c r="H118" s="44">
        <v>0</v>
      </c>
      <c r="I118" s="44">
        <v>0</v>
      </c>
    </row>
    <row r="119" spans="1:9" ht="12.75" customHeight="1" x14ac:dyDescent="0.2">
      <c r="A119" s="268" t="s">
        <v>148</v>
      </c>
      <c r="B119" s="268"/>
      <c r="C119" s="268"/>
      <c r="D119" s="268"/>
      <c r="E119" s="268"/>
      <c r="F119" s="268"/>
      <c r="G119" s="16">
        <v>111</v>
      </c>
      <c r="H119" s="44">
        <v>0</v>
      </c>
      <c r="I119" s="44">
        <v>0</v>
      </c>
    </row>
    <row r="120" spans="1:9" ht="21.6" customHeight="1" x14ac:dyDescent="0.2">
      <c r="A120" s="268" t="s">
        <v>149</v>
      </c>
      <c r="B120" s="268"/>
      <c r="C120" s="268"/>
      <c r="D120" s="268"/>
      <c r="E120" s="268"/>
      <c r="F120" s="268"/>
      <c r="G120" s="16">
        <v>112</v>
      </c>
      <c r="H120" s="44">
        <v>39205</v>
      </c>
      <c r="I120" s="44">
        <v>18253</v>
      </c>
    </row>
    <row r="121" spans="1:9" ht="25.9" customHeight="1" x14ac:dyDescent="0.2">
      <c r="A121" s="268" t="s">
        <v>150</v>
      </c>
      <c r="B121" s="268"/>
      <c r="C121" s="268"/>
      <c r="D121" s="268"/>
      <c r="E121" s="268"/>
      <c r="F121" s="268"/>
      <c r="G121" s="16">
        <v>113</v>
      </c>
      <c r="H121" s="44">
        <v>0</v>
      </c>
      <c r="I121" s="44">
        <v>0</v>
      </c>
    </row>
    <row r="122" spans="1:9" ht="12.75" customHeight="1" x14ac:dyDescent="0.2">
      <c r="A122" s="268" t="s">
        <v>151</v>
      </c>
      <c r="B122" s="268"/>
      <c r="C122" s="268"/>
      <c r="D122" s="268"/>
      <c r="E122" s="268"/>
      <c r="F122" s="268"/>
      <c r="G122" s="16">
        <v>114</v>
      </c>
      <c r="H122" s="44">
        <v>0</v>
      </c>
      <c r="I122" s="44">
        <v>0</v>
      </c>
    </row>
    <row r="123" spans="1:9" ht="12.75" customHeight="1" x14ac:dyDescent="0.2">
      <c r="A123" s="268" t="s">
        <v>152</v>
      </c>
      <c r="B123" s="268"/>
      <c r="C123" s="268"/>
      <c r="D123" s="268"/>
      <c r="E123" s="268"/>
      <c r="F123" s="268"/>
      <c r="G123" s="16">
        <v>115</v>
      </c>
      <c r="H123" s="44">
        <v>565523996</v>
      </c>
      <c r="I123" s="44">
        <v>520907308</v>
      </c>
    </row>
    <row r="124" spans="1:9" ht="12.75" customHeight="1" x14ac:dyDescent="0.2">
      <c r="A124" s="268" t="s">
        <v>153</v>
      </c>
      <c r="B124" s="268"/>
      <c r="C124" s="268"/>
      <c r="D124" s="268"/>
      <c r="E124" s="268"/>
      <c r="F124" s="268"/>
      <c r="G124" s="16">
        <v>116</v>
      </c>
      <c r="H124" s="44">
        <v>40344672</v>
      </c>
      <c r="I124" s="44">
        <v>34146166</v>
      </c>
    </row>
    <row r="125" spans="1:9" ht="12.75" customHeight="1" x14ac:dyDescent="0.2">
      <c r="A125" s="268" t="s">
        <v>154</v>
      </c>
      <c r="B125" s="268"/>
      <c r="C125" s="268"/>
      <c r="D125" s="268"/>
      <c r="E125" s="268"/>
      <c r="F125" s="268"/>
      <c r="G125" s="16">
        <v>117</v>
      </c>
      <c r="H125" s="44">
        <v>67470609</v>
      </c>
      <c r="I125" s="44">
        <v>79611333</v>
      </c>
    </row>
    <row r="126" spans="1:9" x14ac:dyDescent="0.2">
      <c r="A126" s="268" t="s">
        <v>155</v>
      </c>
      <c r="B126" s="268"/>
      <c r="C126" s="268"/>
      <c r="D126" s="268"/>
      <c r="E126" s="268"/>
      <c r="F126" s="268"/>
      <c r="G126" s="16">
        <v>118</v>
      </c>
      <c r="H126" s="44">
        <v>0</v>
      </c>
      <c r="I126" s="44">
        <v>0</v>
      </c>
    </row>
    <row r="127" spans="1:9" x14ac:dyDescent="0.2">
      <c r="A127" s="268" t="s">
        <v>156</v>
      </c>
      <c r="B127" s="268"/>
      <c r="C127" s="268"/>
      <c r="D127" s="268"/>
      <c r="E127" s="268"/>
      <c r="F127" s="268"/>
      <c r="G127" s="16">
        <v>119</v>
      </c>
      <c r="H127" s="44">
        <v>28794007</v>
      </c>
      <c r="I127" s="44">
        <v>31940470</v>
      </c>
    </row>
    <row r="128" spans="1:9" x14ac:dyDescent="0.2">
      <c r="A128" s="268" t="s">
        <v>157</v>
      </c>
      <c r="B128" s="268"/>
      <c r="C128" s="268"/>
      <c r="D128" s="268"/>
      <c r="E128" s="268"/>
      <c r="F128" s="268"/>
      <c r="G128" s="16">
        <v>120</v>
      </c>
      <c r="H128" s="44">
        <v>16508477</v>
      </c>
      <c r="I128" s="44">
        <v>13334998</v>
      </c>
    </row>
    <row r="129" spans="1:9" x14ac:dyDescent="0.2">
      <c r="A129" s="268" t="s">
        <v>158</v>
      </c>
      <c r="B129" s="268"/>
      <c r="C129" s="268"/>
      <c r="D129" s="268"/>
      <c r="E129" s="268"/>
      <c r="F129" s="268"/>
      <c r="G129" s="16">
        <v>121</v>
      </c>
      <c r="H129" s="44">
        <v>379676</v>
      </c>
      <c r="I129" s="44">
        <v>379676</v>
      </c>
    </row>
    <row r="130" spans="1:9" x14ac:dyDescent="0.2">
      <c r="A130" s="268" t="s">
        <v>159</v>
      </c>
      <c r="B130" s="268"/>
      <c r="C130" s="268"/>
      <c r="D130" s="268"/>
      <c r="E130" s="268"/>
      <c r="F130" s="268"/>
      <c r="G130" s="16">
        <v>122</v>
      </c>
      <c r="H130" s="58">
        <v>0</v>
      </c>
      <c r="I130" s="58">
        <v>0</v>
      </c>
    </row>
    <row r="131" spans="1:9" x14ac:dyDescent="0.2">
      <c r="A131" s="268" t="s">
        <v>160</v>
      </c>
      <c r="B131" s="268"/>
      <c r="C131" s="268"/>
      <c r="D131" s="268"/>
      <c r="E131" s="268"/>
      <c r="F131" s="268"/>
      <c r="G131" s="16">
        <v>123</v>
      </c>
      <c r="H131" s="58">
        <v>14905940</v>
      </c>
      <c r="I131" s="58">
        <v>12575811</v>
      </c>
    </row>
    <row r="132" spans="1:9" ht="22.15" customHeight="1" x14ac:dyDescent="0.2">
      <c r="A132" s="306" t="s">
        <v>161</v>
      </c>
      <c r="B132" s="306"/>
      <c r="C132" s="306"/>
      <c r="D132" s="306"/>
      <c r="E132" s="306"/>
      <c r="F132" s="306"/>
      <c r="G132" s="16">
        <v>124</v>
      </c>
      <c r="H132" s="58">
        <v>87858171</v>
      </c>
      <c r="I132" s="58">
        <v>74623694</v>
      </c>
    </row>
    <row r="133" spans="1:9" x14ac:dyDescent="0.2">
      <c r="A133" s="272" t="s">
        <v>395</v>
      </c>
      <c r="B133" s="273"/>
      <c r="C133" s="273"/>
      <c r="D133" s="273"/>
      <c r="E133" s="273"/>
      <c r="F133" s="273"/>
      <c r="G133" s="17">
        <v>125</v>
      </c>
      <c r="H133" s="59">
        <f>H75+H98+H105+H117+H132</f>
        <v>6913545466</v>
      </c>
      <c r="I133" s="59">
        <f>I75+I98+I105+I117+I132</f>
        <v>6419804583</v>
      </c>
    </row>
    <row r="134" spans="1:9" x14ac:dyDescent="0.2">
      <c r="A134" s="307" t="s">
        <v>162</v>
      </c>
      <c r="B134" s="307"/>
      <c r="C134" s="307"/>
      <c r="D134" s="307"/>
      <c r="E134" s="307"/>
      <c r="F134" s="307"/>
      <c r="G134" s="19">
        <v>126</v>
      </c>
      <c r="H134" s="60">
        <v>54173148</v>
      </c>
      <c r="I134" s="60">
        <v>54125549</v>
      </c>
    </row>
  </sheetData>
  <sheetProtection algorithmName="SHA-512" hashValue="kvRH8TdSBU3/oGpjVIeGrocPvKdv/rZIuDuzYkWZnVaayMdj4rSR/9pTyg5nVO2T4CgNZH/Eklidr3imFKNWlA==" saltValue="Sy4Uxji7QAisC+vfEyWKEQ=="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97:I97 H75:I75 H94:I94 H77:I91">
      <formula1>999999999999</formula1>
    </dataValidation>
    <dataValidation type="whole" operator="greaterThanOrEqual" allowBlank="1" showInputMessage="1" showErrorMessage="1" errorTitle="Incorrect entry" error="You can enter only positive whole numbers or a zero" sqref="H76:I76 H8:I73 H95:I96 H92:I93 H98:I134">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topLeftCell="A88" zoomScaleNormal="100" zoomScaleSheetLayoutView="110" workbookViewId="0">
      <selection activeCell="K111" sqref="K111"/>
    </sheetView>
  </sheetViews>
  <sheetFormatPr defaultRowHeight="12.75" x14ac:dyDescent="0.2"/>
  <cols>
    <col min="1" max="7" width="9.140625" style="11"/>
    <col min="8" max="9" width="19.425781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320" t="s">
        <v>163</v>
      </c>
      <c r="B1" s="282"/>
      <c r="C1" s="282"/>
      <c r="D1" s="282"/>
      <c r="E1" s="282"/>
      <c r="F1" s="282"/>
      <c r="G1" s="282"/>
      <c r="H1" s="282"/>
      <c r="I1" s="282"/>
    </row>
    <row r="2" spans="1:9" x14ac:dyDescent="0.2">
      <c r="A2" s="319" t="s">
        <v>529</v>
      </c>
      <c r="B2" s="284"/>
      <c r="C2" s="284"/>
      <c r="D2" s="284"/>
      <c r="E2" s="284"/>
      <c r="F2" s="284"/>
      <c r="G2" s="284"/>
      <c r="H2" s="284"/>
      <c r="I2" s="284"/>
    </row>
    <row r="3" spans="1:9" x14ac:dyDescent="0.2">
      <c r="A3" s="333" t="s">
        <v>164</v>
      </c>
      <c r="B3" s="334"/>
      <c r="C3" s="334"/>
      <c r="D3" s="334"/>
      <c r="E3" s="334"/>
      <c r="F3" s="334"/>
      <c r="G3" s="334"/>
      <c r="H3" s="334"/>
      <c r="I3" s="334"/>
    </row>
    <row r="4" spans="1:9" x14ac:dyDescent="0.2">
      <c r="A4" s="318" t="s">
        <v>531</v>
      </c>
      <c r="B4" s="288"/>
      <c r="C4" s="288"/>
      <c r="D4" s="288"/>
      <c r="E4" s="288"/>
      <c r="F4" s="288"/>
      <c r="G4" s="288"/>
      <c r="H4" s="288"/>
      <c r="I4" s="289"/>
    </row>
    <row r="5" spans="1:9" ht="24" thickBot="1" x14ac:dyDescent="0.25">
      <c r="A5" s="316" t="s">
        <v>165</v>
      </c>
      <c r="B5" s="294"/>
      <c r="C5" s="294"/>
      <c r="D5" s="294"/>
      <c r="E5" s="294"/>
      <c r="F5" s="295"/>
      <c r="G5" s="12" t="s">
        <v>166</v>
      </c>
      <c r="H5" s="46" t="s">
        <v>167</v>
      </c>
      <c r="I5" s="46" t="s">
        <v>168</v>
      </c>
    </row>
    <row r="6" spans="1:9" x14ac:dyDescent="0.2">
      <c r="A6" s="317">
        <v>1</v>
      </c>
      <c r="B6" s="291"/>
      <c r="C6" s="291"/>
      <c r="D6" s="291"/>
      <c r="E6" s="291"/>
      <c r="F6" s="292"/>
      <c r="G6" s="14">
        <v>2</v>
      </c>
      <c r="H6" s="20">
        <v>3</v>
      </c>
      <c r="I6" s="20">
        <v>4</v>
      </c>
    </row>
    <row r="7" spans="1:9" x14ac:dyDescent="0.2">
      <c r="A7" s="325" t="s">
        <v>465</v>
      </c>
      <c r="B7" s="326"/>
      <c r="C7" s="326"/>
      <c r="D7" s="326"/>
      <c r="E7" s="326"/>
      <c r="F7" s="326"/>
      <c r="G7" s="24">
        <v>1</v>
      </c>
      <c r="H7" s="63">
        <f>SUM(H8:H12)</f>
        <v>1644008023</v>
      </c>
      <c r="I7" s="63">
        <f>SUM(I8:I12)</f>
        <v>2451235943.4400001</v>
      </c>
    </row>
    <row r="8" spans="1:9" x14ac:dyDescent="0.2">
      <c r="A8" s="268" t="s">
        <v>169</v>
      </c>
      <c r="B8" s="268"/>
      <c r="C8" s="268"/>
      <c r="D8" s="268"/>
      <c r="E8" s="268"/>
      <c r="F8" s="268"/>
      <c r="G8" s="16">
        <v>2</v>
      </c>
      <c r="H8" s="58">
        <v>0</v>
      </c>
      <c r="I8" s="58">
        <v>0</v>
      </c>
    </row>
    <row r="9" spans="1:9" x14ac:dyDescent="0.2">
      <c r="A9" s="268" t="s">
        <v>170</v>
      </c>
      <c r="B9" s="268"/>
      <c r="C9" s="268"/>
      <c r="D9" s="268"/>
      <c r="E9" s="268"/>
      <c r="F9" s="268"/>
      <c r="G9" s="16">
        <v>3</v>
      </c>
      <c r="H9" s="58">
        <v>1605127860</v>
      </c>
      <c r="I9" s="58">
        <v>2407150006</v>
      </c>
    </row>
    <row r="10" spans="1:9" x14ac:dyDescent="0.2">
      <c r="A10" s="268" t="s">
        <v>171</v>
      </c>
      <c r="B10" s="268"/>
      <c r="C10" s="268"/>
      <c r="D10" s="268"/>
      <c r="E10" s="268"/>
      <c r="F10" s="268"/>
      <c r="G10" s="16">
        <v>4</v>
      </c>
      <c r="H10" s="58">
        <v>325986</v>
      </c>
      <c r="I10" s="58">
        <v>419405</v>
      </c>
    </row>
    <row r="11" spans="1:9" x14ac:dyDescent="0.2">
      <c r="A11" s="268" t="s">
        <v>172</v>
      </c>
      <c r="B11" s="268"/>
      <c r="C11" s="268"/>
      <c r="D11" s="268"/>
      <c r="E11" s="268"/>
      <c r="F11" s="268"/>
      <c r="G11" s="16">
        <v>5</v>
      </c>
      <c r="H11" s="58">
        <v>0</v>
      </c>
      <c r="I11" s="58">
        <v>0</v>
      </c>
    </row>
    <row r="12" spans="1:9" x14ac:dyDescent="0.2">
      <c r="A12" s="268" t="s">
        <v>173</v>
      </c>
      <c r="B12" s="268"/>
      <c r="C12" s="268"/>
      <c r="D12" s="268"/>
      <c r="E12" s="268"/>
      <c r="F12" s="268"/>
      <c r="G12" s="16">
        <v>6</v>
      </c>
      <c r="H12" s="58">
        <v>38554177</v>
      </c>
      <c r="I12" s="58">
        <v>43666532.439999998</v>
      </c>
    </row>
    <row r="13" spans="1:9" ht="22.15" customHeight="1" x14ac:dyDescent="0.2">
      <c r="A13" s="272" t="s">
        <v>466</v>
      </c>
      <c r="B13" s="273"/>
      <c r="C13" s="273"/>
      <c r="D13" s="273"/>
      <c r="E13" s="273"/>
      <c r="F13" s="273"/>
      <c r="G13" s="17">
        <v>7</v>
      </c>
      <c r="H13" s="59">
        <f>H14+H15+H19+H23+H24+H25+H28+H35</f>
        <v>1507033397</v>
      </c>
      <c r="I13" s="59">
        <f>I14+I15+I19+I23+I24+I25+I28+I35</f>
        <v>2221267717</v>
      </c>
    </row>
    <row r="14" spans="1:9" x14ac:dyDescent="0.2">
      <c r="A14" s="268" t="s">
        <v>174</v>
      </c>
      <c r="B14" s="268"/>
      <c r="C14" s="268"/>
      <c r="D14" s="268"/>
      <c r="E14" s="268"/>
      <c r="F14" s="268"/>
      <c r="G14" s="16">
        <v>8</v>
      </c>
      <c r="H14" s="58">
        <v>0</v>
      </c>
      <c r="I14" s="58">
        <v>0</v>
      </c>
    </row>
    <row r="15" spans="1:9" x14ac:dyDescent="0.2">
      <c r="A15" s="322" t="s">
        <v>467</v>
      </c>
      <c r="B15" s="322"/>
      <c r="C15" s="322"/>
      <c r="D15" s="322"/>
      <c r="E15" s="322"/>
      <c r="F15" s="322"/>
      <c r="G15" s="17">
        <v>9</v>
      </c>
      <c r="H15" s="59">
        <f>SUM(H16:H18)</f>
        <v>458262170</v>
      </c>
      <c r="I15" s="59">
        <f>SUM(I16:I18)</f>
        <v>778110109</v>
      </c>
    </row>
    <row r="16" spans="1:9" x14ac:dyDescent="0.2">
      <c r="A16" s="321" t="s">
        <v>175</v>
      </c>
      <c r="B16" s="321"/>
      <c r="C16" s="321"/>
      <c r="D16" s="321"/>
      <c r="E16" s="321"/>
      <c r="F16" s="321"/>
      <c r="G16" s="16">
        <v>10</v>
      </c>
      <c r="H16" s="58">
        <v>252132447</v>
      </c>
      <c r="I16" s="58">
        <v>493439270</v>
      </c>
    </row>
    <row r="17" spans="1:9" x14ac:dyDescent="0.2">
      <c r="A17" s="321" t="s">
        <v>176</v>
      </c>
      <c r="B17" s="321"/>
      <c r="C17" s="321"/>
      <c r="D17" s="321"/>
      <c r="E17" s="321"/>
      <c r="F17" s="321"/>
      <c r="G17" s="16">
        <v>11</v>
      </c>
      <c r="H17" s="58">
        <v>10440758</v>
      </c>
      <c r="I17" s="58">
        <v>16760506</v>
      </c>
    </row>
    <row r="18" spans="1:9" x14ac:dyDescent="0.2">
      <c r="A18" s="321" t="s">
        <v>177</v>
      </c>
      <c r="B18" s="321"/>
      <c r="C18" s="321"/>
      <c r="D18" s="321"/>
      <c r="E18" s="321"/>
      <c r="F18" s="321"/>
      <c r="G18" s="16">
        <v>12</v>
      </c>
      <c r="H18" s="58">
        <v>195688965</v>
      </c>
      <c r="I18" s="58">
        <v>267910333</v>
      </c>
    </row>
    <row r="19" spans="1:9" x14ac:dyDescent="0.2">
      <c r="A19" s="322" t="s">
        <v>468</v>
      </c>
      <c r="B19" s="322"/>
      <c r="C19" s="322"/>
      <c r="D19" s="322"/>
      <c r="E19" s="322"/>
      <c r="F19" s="322"/>
      <c r="G19" s="17">
        <v>13</v>
      </c>
      <c r="H19" s="59">
        <f>SUM(H20:H22)</f>
        <v>353175910</v>
      </c>
      <c r="I19" s="59">
        <f>SUM(I20:I22)</f>
        <v>690477834</v>
      </c>
    </row>
    <row r="20" spans="1:9" x14ac:dyDescent="0.2">
      <c r="A20" s="321" t="s">
        <v>178</v>
      </c>
      <c r="B20" s="321"/>
      <c r="C20" s="321"/>
      <c r="D20" s="321"/>
      <c r="E20" s="321"/>
      <c r="F20" s="321"/>
      <c r="G20" s="16">
        <v>14</v>
      </c>
      <c r="H20" s="58">
        <v>218086856</v>
      </c>
      <c r="I20" s="58">
        <v>447103825</v>
      </c>
    </row>
    <row r="21" spans="1:9" x14ac:dyDescent="0.2">
      <c r="A21" s="321" t="s">
        <v>179</v>
      </c>
      <c r="B21" s="321"/>
      <c r="C21" s="321"/>
      <c r="D21" s="321"/>
      <c r="E21" s="321"/>
      <c r="F21" s="321"/>
      <c r="G21" s="16">
        <v>15</v>
      </c>
      <c r="H21" s="58">
        <v>88789363</v>
      </c>
      <c r="I21" s="58">
        <v>160388972</v>
      </c>
    </row>
    <row r="22" spans="1:9" x14ac:dyDescent="0.2">
      <c r="A22" s="321" t="s">
        <v>180</v>
      </c>
      <c r="B22" s="321"/>
      <c r="C22" s="321"/>
      <c r="D22" s="321"/>
      <c r="E22" s="321"/>
      <c r="F22" s="321"/>
      <c r="G22" s="16">
        <v>16</v>
      </c>
      <c r="H22" s="58">
        <v>46299691</v>
      </c>
      <c r="I22" s="58">
        <v>82985037</v>
      </c>
    </row>
    <row r="23" spans="1:9" x14ac:dyDescent="0.2">
      <c r="A23" s="268" t="s">
        <v>181</v>
      </c>
      <c r="B23" s="268"/>
      <c r="C23" s="268"/>
      <c r="D23" s="268"/>
      <c r="E23" s="268"/>
      <c r="F23" s="268"/>
      <c r="G23" s="16">
        <v>17</v>
      </c>
      <c r="H23" s="58">
        <v>507335969</v>
      </c>
      <c r="I23" s="58">
        <v>497694931</v>
      </c>
    </row>
    <row r="24" spans="1:9" x14ac:dyDescent="0.2">
      <c r="A24" s="268" t="s">
        <v>182</v>
      </c>
      <c r="B24" s="268"/>
      <c r="C24" s="268"/>
      <c r="D24" s="268"/>
      <c r="E24" s="268"/>
      <c r="F24" s="268"/>
      <c r="G24" s="16">
        <v>18</v>
      </c>
      <c r="H24" s="58">
        <v>134450892</v>
      </c>
      <c r="I24" s="58">
        <v>224620163</v>
      </c>
    </row>
    <row r="25" spans="1:9" x14ac:dyDescent="0.2">
      <c r="A25" s="322" t="s">
        <v>469</v>
      </c>
      <c r="B25" s="322"/>
      <c r="C25" s="322"/>
      <c r="D25" s="322"/>
      <c r="E25" s="322"/>
      <c r="F25" s="322"/>
      <c r="G25" s="17">
        <v>19</v>
      </c>
      <c r="H25" s="59">
        <f>H26+H27</f>
        <v>1669684</v>
      </c>
      <c r="I25" s="59">
        <f>I26+I27</f>
        <v>268567</v>
      </c>
    </row>
    <row r="26" spans="1:9" x14ac:dyDescent="0.2">
      <c r="A26" s="321" t="s">
        <v>183</v>
      </c>
      <c r="B26" s="321"/>
      <c r="C26" s="321"/>
      <c r="D26" s="321"/>
      <c r="E26" s="321"/>
      <c r="F26" s="321"/>
      <c r="G26" s="16">
        <v>20</v>
      </c>
      <c r="H26" s="58">
        <v>0</v>
      </c>
      <c r="I26" s="58">
        <v>0</v>
      </c>
    </row>
    <row r="27" spans="1:9" x14ac:dyDescent="0.2">
      <c r="A27" s="321" t="s">
        <v>184</v>
      </c>
      <c r="B27" s="321"/>
      <c r="C27" s="321"/>
      <c r="D27" s="321"/>
      <c r="E27" s="321"/>
      <c r="F27" s="321"/>
      <c r="G27" s="16">
        <v>21</v>
      </c>
      <c r="H27" s="58">
        <v>1669684</v>
      </c>
      <c r="I27" s="58">
        <v>268567</v>
      </c>
    </row>
    <row r="28" spans="1:9" x14ac:dyDescent="0.2">
      <c r="A28" s="322" t="s">
        <v>470</v>
      </c>
      <c r="B28" s="322"/>
      <c r="C28" s="322"/>
      <c r="D28" s="322"/>
      <c r="E28" s="322"/>
      <c r="F28" s="322"/>
      <c r="G28" s="17">
        <v>22</v>
      </c>
      <c r="H28" s="59">
        <f>SUM(H29:H34)</f>
        <v>40313157</v>
      </c>
      <c r="I28" s="59">
        <f>SUM(I29:I34)</f>
        <v>19948501</v>
      </c>
    </row>
    <row r="29" spans="1:9" x14ac:dyDescent="0.2">
      <c r="A29" s="321" t="s">
        <v>185</v>
      </c>
      <c r="B29" s="321"/>
      <c r="C29" s="321"/>
      <c r="D29" s="321"/>
      <c r="E29" s="321"/>
      <c r="F29" s="321"/>
      <c r="G29" s="16">
        <v>23</v>
      </c>
      <c r="H29" s="58">
        <v>9404520</v>
      </c>
      <c r="I29" s="58">
        <v>2944626</v>
      </c>
    </row>
    <row r="30" spans="1:9" x14ac:dyDescent="0.2">
      <c r="A30" s="321" t="s">
        <v>186</v>
      </c>
      <c r="B30" s="321"/>
      <c r="C30" s="321"/>
      <c r="D30" s="321"/>
      <c r="E30" s="321"/>
      <c r="F30" s="321"/>
      <c r="G30" s="16">
        <v>24</v>
      </c>
      <c r="H30" s="58">
        <v>0</v>
      </c>
      <c r="I30" s="58">
        <v>0</v>
      </c>
    </row>
    <row r="31" spans="1:9" x14ac:dyDescent="0.2">
      <c r="A31" s="321" t="s">
        <v>187</v>
      </c>
      <c r="B31" s="321"/>
      <c r="C31" s="321"/>
      <c r="D31" s="321"/>
      <c r="E31" s="321"/>
      <c r="F31" s="321"/>
      <c r="G31" s="16">
        <v>25</v>
      </c>
      <c r="H31" s="58">
        <v>2744361</v>
      </c>
      <c r="I31" s="58">
        <v>1234743</v>
      </c>
    </row>
    <row r="32" spans="1:9" x14ac:dyDescent="0.2">
      <c r="A32" s="321" t="s">
        <v>188</v>
      </c>
      <c r="B32" s="321"/>
      <c r="C32" s="321"/>
      <c r="D32" s="321"/>
      <c r="E32" s="321"/>
      <c r="F32" s="321"/>
      <c r="G32" s="16">
        <v>26</v>
      </c>
      <c r="H32" s="58">
        <v>0</v>
      </c>
      <c r="I32" s="58">
        <v>0</v>
      </c>
    </row>
    <row r="33" spans="1:9" x14ac:dyDescent="0.2">
      <c r="A33" s="321" t="s">
        <v>189</v>
      </c>
      <c r="B33" s="321"/>
      <c r="C33" s="321"/>
      <c r="D33" s="321"/>
      <c r="E33" s="321"/>
      <c r="F33" s="321"/>
      <c r="G33" s="16">
        <v>27</v>
      </c>
      <c r="H33" s="58">
        <v>0</v>
      </c>
      <c r="I33" s="58">
        <v>0</v>
      </c>
    </row>
    <row r="34" spans="1:9" x14ac:dyDescent="0.2">
      <c r="A34" s="321" t="s">
        <v>190</v>
      </c>
      <c r="B34" s="321"/>
      <c r="C34" s="321"/>
      <c r="D34" s="321"/>
      <c r="E34" s="321"/>
      <c r="F34" s="321"/>
      <c r="G34" s="16">
        <v>28</v>
      </c>
      <c r="H34" s="58">
        <v>28164276</v>
      </c>
      <c r="I34" s="58">
        <v>15769132</v>
      </c>
    </row>
    <row r="35" spans="1:9" x14ac:dyDescent="0.2">
      <c r="A35" s="268" t="s">
        <v>191</v>
      </c>
      <c r="B35" s="268"/>
      <c r="C35" s="268"/>
      <c r="D35" s="268"/>
      <c r="E35" s="268"/>
      <c r="F35" s="268"/>
      <c r="G35" s="16">
        <v>29</v>
      </c>
      <c r="H35" s="58">
        <v>11825615</v>
      </c>
      <c r="I35" s="58">
        <v>10147612</v>
      </c>
    </row>
    <row r="36" spans="1:9" x14ac:dyDescent="0.2">
      <c r="A36" s="272" t="s">
        <v>471</v>
      </c>
      <c r="B36" s="273"/>
      <c r="C36" s="273"/>
      <c r="D36" s="273"/>
      <c r="E36" s="273"/>
      <c r="F36" s="273"/>
      <c r="G36" s="17">
        <v>30</v>
      </c>
      <c r="H36" s="59">
        <f>SUM(H37:H46)</f>
        <v>35353682</v>
      </c>
      <c r="I36" s="59">
        <f>SUM(I37:I46)</f>
        <v>49937129</v>
      </c>
    </row>
    <row r="37" spans="1:9" ht="27.6" customHeight="1" x14ac:dyDescent="0.2">
      <c r="A37" s="268" t="s">
        <v>192</v>
      </c>
      <c r="B37" s="268"/>
      <c r="C37" s="268"/>
      <c r="D37" s="268"/>
      <c r="E37" s="268"/>
      <c r="F37" s="268"/>
      <c r="G37" s="16">
        <v>31</v>
      </c>
      <c r="H37" s="58">
        <v>0</v>
      </c>
      <c r="I37" s="58">
        <v>0</v>
      </c>
    </row>
    <row r="38" spans="1:9" ht="25.15" customHeight="1" x14ac:dyDescent="0.2">
      <c r="A38" s="268" t="s">
        <v>193</v>
      </c>
      <c r="B38" s="268"/>
      <c r="C38" s="268"/>
      <c r="D38" s="268"/>
      <c r="E38" s="268"/>
      <c r="F38" s="268"/>
      <c r="G38" s="16">
        <v>32</v>
      </c>
      <c r="H38" s="58">
        <v>0</v>
      </c>
      <c r="I38" s="58">
        <v>0</v>
      </c>
    </row>
    <row r="39" spans="1:9" ht="28.15" customHeight="1" x14ac:dyDescent="0.2">
      <c r="A39" s="268" t="s">
        <v>194</v>
      </c>
      <c r="B39" s="268"/>
      <c r="C39" s="268"/>
      <c r="D39" s="268"/>
      <c r="E39" s="268"/>
      <c r="F39" s="268"/>
      <c r="G39" s="16">
        <v>33</v>
      </c>
      <c r="H39" s="58">
        <v>0</v>
      </c>
      <c r="I39" s="58">
        <v>0</v>
      </c>
    </row>
    <row r="40" spans="1:9" ht="28.15" customHeight="1" x14ac:dyDescent="0.2">
      <c r="A40" s="268" t="s">
        <v>195</v>
      </c>
      <c r="B40" s="268"/>
      <c r="C40" s="268"/>
      <c r="D40" s="268"/>
      <c r="E40" s="268"/>
      <c r="F40" s="268"/>
      <c r="G40" s="16">
        <v>34</v>
      </c>
      <c r="H40" s="58">
        <v>0</v>
      </c>
      <c r="I40" s="58">
        <v>0</v>
      </c>
    </row>
    <row r="41" spans="1:9" ht="22.9" customHeight="1" x14ac:dyDescent="0.2">
      <c r="A41" s="268" t="s">
        <v>196</v>
      </c>
      <c r="B41" s="268"/>
      <c r="C41" s="268"/>
      <c r="D41" s="268"/>
      <c r="E41" s="268"/>
      <c r="F41" s="268"/>
      <c r="G41" s="16">
        <v>35</v>
      </c>
      <c r="H41" s="58">
        <v>0</v>
      </c>
      <c r="I41" s="58">
        <v>0</v>
      </c>
    </row>
    <row r="42" spans="1:9" x14ac:dyDescent="0.2">
      <c r="A42" s="268" t="s">
        <v>197</v>
      </c>
      <c r="B42" s="268"/>
      <c r="C42" s="268"/>
      <c r="D42" s="268"/>
      <c r="E42" s="268"/>
      <c r="F42" s="268"/>
      <c r="G42" s="16">
        <v>36</v>
      </c>
      <c r="H42" s="58">
        <v>0</v>
      </c>
      <c r="I42" s="58">
        <v>0</v>
      </c>
    </row>
    <row r="43" spans="1:9" x14ac:dyDescent="0.2">
      <c r="A43" s="268" t="s">
        <v>198</v>
      </c>
      <c r="B43" s="268"/>
      <c r="C43" s="268"/>
      <c r="D43" s="268"/>
      <c r="E43" s="268"/>
      <c r="F43" s="268"/>
      <c r="G43" s="16">
        <v>37</v>
      </c>
      <c r="H43" s="58">
        <v>307295</v>
      </c>
      <c r="I43" s="58">
        <v>248244</v>
      </c>
    </row>
    <row r="44" spans="1:9" x14ac:dyDescent="0.2">
      <c r="A44" s="268" t="s">
        <v>199</v>
      </c>
      <c r="B44" s="268"/>
      <c r="C44" s="268"/>
      <c r="D44" s="268"/>
      <c r="E44" s="268"/>
      <c r="F44" s="268"/>
      <c r="G44" s="16">
        <v>38</v>
      </c>
      <c r="H44" s="58">
        <v>11680384</v>
      </c>
      <c r="I44" s="58">
        <v>5492167</v>
      </c>
    </row>
    <row r="45" spans="1:9" x14ac:dyDescent="0.2">
      <c r="A45" s="268" t="s">
        <v>200</v>
      </c>
      <c r="B45" s="268"/>
      <c r="C45" s="268"/>
      <c r="D45" s="268"/>
      <c r="E45" s="268"/>
      <c r="F45" s="268"/>
      <c r="G45" s="16">
        <v>39</v>
      </c>
      <c r="H45" s="58">
        <v>4503563</v>
      </c>
      <c r="I45" s="58">
        <v>39015165</v>
      </c>
    </row>
    <row r="46" spans="1:9" x14ac:dyDescent="0.2">
      <c r="A46" s="268" t="s">
        <v>201</v>
      </c>
      <c r="B46" s="268"/>
      <c r="C46" s="268"/>
      <c r="D46" s="268"/>
      <c r="E46" s="268"/>
      <c r="F46" s="268"/>
      <c r="G46" s="16">
        <v>40</v>
      </c>
      <c r="H46" s="58">
        <v>18862440</v>
      </c>
      <c r="I46" s="58">
        <v>5181553</v>
      </c>
    </row>
    <row r="47" spans="1:9" x14ac:dyDescent="0.2">
      <c r="A47" s="272" t="s">
        <v>472</v>
      </c>
      <c r="B47" s="273"/>
      <c r="C47" s="273"/>
      <c r="D47" s="273"/>
      <c r="E47" s="273"/>
      <c r="F47" s="273"/>
      <c r="G47" s="17">
        <v>41</v>
      </c>
      <c r="H47" s="59">
        <f>SUM(H48:H54)</f>
        <v>71256632</v>
      </c>
      <c r="I47" s="59">
        <f>SUM(I48:I54)</f>
        <v>74365012</v>
      </c>
    </row>
    <row r="48" spans="1:9" ht="23.45" customHeight="1" x14ac:dyDescent="0.2">
      <c r="A48" s="268" t="s">
        <v>202</v>
      </c>
      <c r="B48" s="268"/>
      <c r="C48" s="268"/>
      <c r="D48" s="268"/>
      <c r="E48" s="268"/>
      <c r="F48" s="268"/>
      <c r="G48" s="16">
        <v>42</v>
      </c>
      <c r="H48" s="58">
        <v>0</v>
      </c>
      <c r="I48" s="58">
        <v>0</v>
      </c>
    </row>
    <row r="49" spans="1:9" ht="22.15" customHeight="1" x14ac:dyDescent="0.2">
      <c r="A49" s="324" t="s">
        <v>203</v>
      </c>
      <c r="B49" s="324"/>
      <c r="C49" s="324"/>
      <c r="D49" s="324"/>
      <c r="E49" s="324"/>
      <c r="F49" s="324"/>
      <c r="G49" s="16">
        <v>43</v>
      </c>
      <c r="H49" s="58">
        <v>0</v>
      </c>
      <c r="I49" s="58">
        <v>0</v>
      </c>
    </row>
    <row r="50" spans="1:9" x14ac:dyDescent="0.2">
      <c r="A50" s="324" t="s">
        <v>204</v>
      </c>
      <c r="B50" s="324"/>
      <c r="C50" s="324"/>
      <c r="D50" s="324"/>
      <c r="E50" s="324"/>
      <c r="F50" s="324"/>
      <c r="G50" s="16">
        <v>44</v>
      </c>
      <c r="H50" s="58">
        <v>66258463</v>
      </c>
      <c r="I50" s="58">
        <v>59509318</v>
      </c>
    </row>
    <row r="51" spans="1:9" x14ac:dyDescent="0.2">
      <c r="A51" s="324" t="s">
        <v>205</v>
      </c>
      <c r="B51" s="324"/>
      <c r="C51" s="324"/>
      <c r="D51" s="324"/>
      <c r="E51" s="324"/>
      <c r="F51" s="324"/>
      <c r="G51" s="16">
        <v>45</v>
      </c>
      <c r="H51" s="58">
        <v>0</v>
      </c>
      <c r="I51" s="58">
        <v>7235259</v>
      </c>
    </row>
    <row r="52" spans="1:9" x14ac:dyDescent="0.2">
      <c r="A52" s="324" t="s">
        <v>206</v>
      </c>
      <c r="B52" s="324"/>
      <c r="C52" s="324"/>
      <c r="D52" s="324"/>
      <c r="E52" s="324"/>
      <c r="F52" s="324"/>
      <c r="G52" s="16">
        <v>46</v>
      </c>
      <c r="H52" s="58">
        <v>0</v>
      </c>
      <c r="I52" s="58">
        <v>0</v>
      </c>
    </row>
    <row r="53" spans="1:9" x14ac:dyDescent="0.2">
      <c r="A53" s="324" t="s">
        <v>207</v>
      </c>
      <c r="B53" s="324"/>
      <c r="C53" s="324"/>
      <c r="D53" s="324"/>
      <c r="E53" s="324"/>
      <c r="F53" s="324"/>
      <c r="G53" s="16">
        <v>47</v>
      </c>
      <c r="H53" s="58">
        <v>0</v>
      </c>
      <c r="I53" s="58">
        <v>0</v>
      </c>
    </row>
    <row r="54" spans="1:9" x14ac:dyDescent="0.2">
      <c r="A54" s="324" t="s">
        <v>208</v>
      </c>
      <c r="B54" s="324"/>
      <c r="C54" s="324"/>
      <c r="D54" s="324"/>
      <c r="E54" s="324"/>
      <c r="F54" s="324"/>
      <c r="G54" s="16">
        <v>48</v>
      </c>
      <c r="H54" s="58">
        <v>4998169</v>
      </c>
      <c r="I54" s="58">
        <v>7620435</v>
      </c>
    </row>
    <row r="55" spans="1:9" ht="30.6" customHeight="1" x14ac:dyDescent="0.2">
      <c r="A55" s="306" t="s">
        <v>209</v>
      </c>
      <c r="B55" s="306"/>
      <c r="C55" s="306"/>
      <c r="D55" s="306"/>
      <c r="E55" s="306"/>
      <c r="F55" s="306"/>
      <c r="G55" s="16">
        <v>49</v>
      </c>
      <c r="H55" s="58">
        <v>547970</v>
      </c>
      <c r="I55" s="58">
        <v>0</v>
      </c>
    </row>
    <row r="56" spans="1:9" x14ac:dyDescent="0.2">
      <c r="A56" s="306" t="s">
        <v>210</v>
      </c>
      <c r="B56" s="306"/>
      <c r="C56" s="306"/>
      <c r="D56" s="306"/>
      <c r="E56" s="306"/>
      <c r="F56" s="306"/>
      <c r="G56" s="16">
        <v>50</v>
      </c>
      <c r="H56" s="58">
        <v>0</v>
      </c>
      <c r="I56" s="58">
        <v>0</v>
      </c>
    </row>
    <row r="57" spans="1:9" ht="28.9" customHeight="1" x14ac:dyDescent="0.2">
      <c r="A57" s="306" t="s">
        <v>211</v>
      </c>
      <c r="B57" s="306"/>
      <c r="C57" s="306"/>
      <c r="D57" s="306"/>
      <c r="E57" s="306"/>
      <c r="F57" s="306"/>
      <c r="G57" s="16">
        <v>51</v>
      </c>
      <c r="H57" s="58">
        <v>144413</v>
      </c>
      <c r="I57" s="58">
        <v>3668914</v>
      </c>
    </row>
    <row r="58" spans="1:9" x14ac:dyDescent="0.2">
      <c r="A58" s="306" t="s">
        <v>212</v>
      </c>
      <c r="B58" s="306"/>
      <c r="C58" s="306"/>
      <c r="D58" s="306"/>
      <c r="E58" s="306"/>
      <c r="F58" s="306"/>
      <c r="G58" s="16">
        <v>52</v>
      </c>
      <c r="H58" s="58">
        <v>0</v>
      </c>
      <c r="I58" s="58">
        <v>0</v>
      </c>
    </row>
    <row r="59" spans="1:9" x14ac:dyDescent="0.2">
      <c r="A59" s="272" t="s">
        <v>473</v>
      </c>
      <c r="B59" s="273"/>
      <c r="C59" s="273"/>
      <c r="D59" s="273"/>
      <c r="E59" s="273"/>
      <c r="F59" s="273"/>
      <c r="G59" s="17">
        <v>53</v>
      </c>
      <c r="H59" s="59">
        <f>H7+H36+H55+H56</f>
        <v>1679909675</v>
      </c>
      <c r="I59" s="59">
        <f>I7+I36+I55+I56</f>
        <v>2501173072.4400001</v>
      </c>
    </row>
    <row r="60" spans="1:9" x14ac:dyDescent="0.2">
      <c r="A60" s="272" t="s">
        <v>474</v>
      </c>
      <c r="B60" s="273"/>
      <c r="C60" s="273"/>
      <c r="D60" s="273"/>
      <c r="E60" s="273"/>
      <c r="F60" s="273"/>
      <c r="G60" s="17">
        <v>54</v>
      </c>
      <c r="H60" s="59">
        <f>H13+H47+H57+H58</f>
        <v>1578434442</v>
      </c>
      <c r="I60" s="59">
        <f>I13+I47+I57+I58</f>
        <v>2299301643</v>
      </c>
    </row>
    <row r="61" spans="1:9" x14ac:dyDescent="0.2">
      <c r="A61" s="272" t="s">
        <v>475</v>
      </c>
      <c r="B61" s="273"/>
      <c r="C61" s="273"/>
      <c r="D61" s="273"/>
      <c r="E61" s="273"/>
      <c r="F61" s="273"/>
      <c r="G61" s="17">
        <v>55</v>
      </c>
      <c r="H61" s="59">
        <f>H59-H60</f>
        <v>101475233</v>
      </c>
      <c r="I61" s="59">
        <f>I59-I60</f>
        <v>201871429.44000006</v>
      </c>
    </row>
    <row r="62" spans="1:9" x14ac:dyDescent="0.2">
      <c r="A62" s="323" t="s">
        <v>476</v>
      </c>
      <c r="B62" s="323"/>
      <c r="C62" s="323"/>
      <c r="D62" s="323"/>
      <c r="E62" s="323"/>
      <c r="F62" s="323"/>
      <c r="G62" s="17">
        <v>56</v>
      </c>
      <c r="H62" s="59">
        <f>+IF((H59-H60)&gt;0,(H59-H60),0)</f>
        <v>101475233</v>
      </c>
      <c r="I62" s="59">
        <f>+IF((I59-I60)&gt;0,(I59-I60),0)</f>
        <v>201871429.44000006</v>
      </c>
    </row>
    <row r="63" spans="1:9" x14ac:dyDescent="0.2">
      <c r="A63" s="323" t="s">
        <v>477</v>
      </c>
      <c r="B63" s="323"/>
      <c r="C63" s="323"/>
      <c r="D63" s="323"/>
      <c r="E63" s="323"/>
      <c r="F63" s="323"/>
      <c r="G63" s="17">
        <v>57</v>
      </c>
      <c r="H63" s="59">
        <f>+IF((H59-H60)&lt;0,(H59-H60),0)</f>
        <v>0</v>
      </c>
      <c r="I63" s="59">
        <f>+IF((I59-I60)&lt;0,(I59-I60),0)</f>
        <v>0</v>
      </c>
    </row>
    <row r="64" spans="1:9" x14ac:dyDescent="0.2">
      <c r="A64" s="306" t="s">
        <v>213</v>
      </c>
      <c r="B64" s="306"/>
      <c r="C64" s="306"/>
      <c r="D64" s="306"/>
      <c r="E64" s="306"/>
      <c r="F64" s="306"/>
      <c r="G64" s="16">
        <v>58</v>
      </c>
      <c r="H64" s="58">
        <v>-7232013</v>
      </c>
      <c r="I64" s="58">
        <v>41480244</v>
      </c>
    </row>
    <row r="65" spans="1:9" x14ac:dyDescent="0.2">
      <c r="A65" s="272" t="s">
        <v>478</v>
      </c>
      <c r="B65" s="273"/>
      <c r="C65" s="273"/>
      <c r="D65" s="273"/>
      <c r="E65" s="273"/>
      <c r="F65" s="273"/>
      <c r="G65" s="17">
        <v>59</v>
      </c>
      <c r="H65" s="59">
        <f>H61-H64</f>
        <v>108707246</v>
      </c>
      <c r="I65" s="59">
        <f>I61-I64</f>
        <v>160391185.44000006</v>
      </c>
    </row>
    <row r="66" spans="1:9" x14ac:dyDescent="0.2">
      <c r="A66" s="323" t="s">
        <v>479</v>
      </c>
      <c r="B66" s="323"/>
      <c r="C66" s="323"/>
      <c r="D66" s="323"/>
      <c r="E66" s="323"/>
      <c r="F66" s="323"/>
      <c r="G66" s="17">
        <v>60</v>
      </c>
      <c r="H66" s="59">
        <f>+IF((H61-H64)&gt;0,(H61-H64),0)</f>
        <v>108707246</v>
      </c>
      <c r="I66" s="59">
        <f>+IF((I61-I64)&gt;0,(I61-I64),0)</f>
        <v>160391185.44000006</v>
      </c>
    </row>
    <row r="67" spans="1:9" x14ac:dyDescent="0.2">
      <c r="A67" s="327" t="s">
        <v>480</v>
      </c>
      <c r="B67" s="327"/>
      <c r="C67" s="327"/>
      <c r="D67" s="327"/>
      <c r="E67" s="327"/>
      <c r="F67" s="327"/>
      <c r="G67" s="18">
        <v>61</v>
      </c>
      <c r="H67" s="64">
        <f>+IF((H61-H64)&lt;0,(H61-H64),0)</f>
        <v>0</v>
      </c>
      <c r="I67" s="64">
        <f>+IF((I61-I64)&lt;0,(I61-I64),0)</f>
        <v>0</v>
      </c>
    </row>
    <row r="68" spans="1:9" x14ac:dyDescent="0.2">
      <c r="A68" s="314" t="s">
        <v>214</v>
      </c>
      <c r="B68" s="314"/>
      <c r="C68" s="314"/>
      <c r="D68" s="314"/>
      <c r="E68" s="314"/>
      <c r="F68" s="314"/>
      <c r="G68" s="328"/>
      <c r="H68" s="328"/>
      <c r="I68" s="328"/>
    </row>
    <row r="69" spans="1:9" ht="25.9" customHeight="1" x14ac:dyDescent="0.2">
      <c r="A69" s="272" t="s">
        <v>481</v>
      </c>
      <c r="B69" s="273"/>
      <c r="C69" s="273"/>
      <c r="D69" s="273"/>
      <c r="E69" s="273"/>
      <c r="F69" s="273"/>
      <c r="G69" s="17">
        <v>62</v>
      </c>
      <c r="H69" s="59">
        <f>H70-H71</f>
        <v>0</v>
      </c>
      <c r="I69" s="59">
        <f>I70-I71</f>
        <v>0</v>
      </c>
    </row>
    <row r="70" spans="1:9" x14ac:dyDescent="0.2">
      <c r="A70" s="324" t="s">
        <v>215</v>
      </c>
      <c r="B70" s="324"/>
      <c r="C70" s="324"/>
      <c r="D70" s="324"/>
      <c r="E70" s="324"/>
      <c r="F70" s="324"/>
      <c r="G70" s="16">
        <v>63</v>
      </c>
      <c r="H70" s="58">
        <v>0</v>
      </c>
      <c r="I70" s="58">
        <v>0</v>
      </c>
    </row>
    <row r="71" spans="1:9" x14ac:dyDescent="0.2">
      <c r="A71" s="324" t="s">
        <v>216</v>
      </c>
      <c r="B71" s="324"/>
      <c r="C71" s="324"/>
      <c r="D71" s="324"/>
      <c r="E71" s="324"/>
      <c r="F71" s="324"/>
      <c r="G71" s="16">
        <v>64</v>
      </c>
      <c r="H71" s="58">
        <v>0</v>
      </c>
      <c r="I71" s="58">
        <v>0</v>
      </c>
    </row>
    <row r="72" spans="1:9" x14ac:dyDescent="0.2">
      <c r="A72" s="306" t="s">
        <v>217</v>
      </c>
      <c r="B72" s="306"/>
      <c r="C72" s="306"/>
      <c r="D72" s="306"/>
      <c r="E72" s="306"/>
      <c r="F72" s="306"/>
      <c r="G72" s="16">
        <v>65</v>
      </c>
      <c r="H72" s="58">
        <v>0</v>
      </c>
      <c r="I72" s="58">
        <v>0</v>
      </c>
    </row>
    <row r="73" spans="1:9" x14ac:dyDescent="0.2">
      <c r="A73" s="323" t="s">
        <v>482</v>
      </c>
      <c r="B73" s="323"/>
      <c r="C73" s="323"/>
      <c r="D73" s="323"/>
      <c r="E73" s="323"/>
      <c r="F73" s="323"/>
      <c r="G73" s="17">
        <v>66</v>
      </c>
      <c r="H73" s="112">
        <v>0</v>
      </c>
      <c r="I73" s="112">
        <v>0</v>
      </c>
    </row>
    <row r="74" spans="1:9" x14ac:dyDescent="0.2">
      <c r="A74" s="327" t="s">
        <v>483</v>
      </c>
      <c r="B74" s="327"/>
      <c r="C74" s="327"/>
      <c r="D74" s="327"/>
      <c r="E74" s="327"/>
      <c r="F74" s="327"/>
      <c r="G74" s="18">
        <v>67</v>
      </c>
      <c r="H74" s="113">
        <v>0</v>
      </c>
      <c r="I74" s="113">
        <v>0</v>
      </c>
    </row>
    <row r="75" spans="1:9" x14ac:dyDescent="0.2">
      <c r="A75" s="314" t="s">
        <v>218</v>
      </c>
      <c r="B75" s="314"/>
      <c r="C75" s="314"/>
      <c r="D75" s="314"/>
      <c r="E75" s="314"/>
      <c r="F75" s="314"/>
      <c r="G75" s="328"/>
      <c r="H75" s="328"/>
      <c r="I75" s="328"/>
    </row>
    <row r="76" spans="1:9" x14ac:dyDescent="0.2">
      <c r="A76" s="272" t="s">
        <v>484</v>
      </c>
      <c r="B76" s="273"/>
      <c r="C76" s="273"/>
      <c r="D76" s="273"/>
      <c r="E76" s="273"/>
      <c r="F76" s="273"/>
      <c r="G76" s="17">
        <v>68</v>
      </c>
      <c r="H76" s="112">
        <v>0</v>
      </c>
      <c r="I76" s="112"/>
    </row>
    <row r="77" spans="1:9" x14ac:dyDescent="0.2">
      <c r="A77" s="337" t="s">
        <v>485</v>
      </c>
      <c r="B77" s="337"/>
      <c r="C77" s="337"/>
      <c r="D77" s="337"/>
      <c r="E77" s="337"/>
      <c r="F77" s="337"/>
      <c r="G77" s="22">
        <v>69</v>
      </c>
      <c r="H77" s="65">
        <v>0</v>
      </c>
      <c r="I77" s="65">
        <v>0</v>
      </c>
    </row>
    <row r="78" spans="1:9" x14ac:dyDescent="0.2">
      <c r="A78" s="337" t="s">
        <v>486</v>
      </c>
      <c r="B78" s="337"/>
      <c r="C78" s="337"/>
      <c r="D78" s="337"/>
      <c r="E78" s="337"/>
      <c r="F78" s="337"/>
      <c r="G78" s="22">
        <v>70</v>
      </c>
      <c r="H78" s="65">
        <v>0</v>
      </c>
      <c r="I78" s="65">
        <v>0</v>
      </c>
    </row>
    <row r="79" spans="1:9" x14ac:dyDescent="0.2">
      <c r="A79" s="272" t="s">
        <v>487</v>
      </c>
      <c r="B79" s="273"/>
      <c r="C79" s="273"/>
      <c r="D79" s="273"/>
      <c r="E79" s="273"/>
      <c r="F79" s="273"/>
      <c r="G79" s="17">
        <v>71</v>
      </c>
      <c r="H79" s="112">
        <v>0</v>
      </c>
      <c r="I79" s="112">
        <v>0</v>
      </c>
    </row>
    <row r="80" spans="1:9" x14ac:dyDescent="0.2">
      <c r="A80" s="272" t="s">
        <v>488</v>
      </c>
      <c r="B80" s="273"/>
      <c r="C80" s="273"/>
      <c r="D80" s="273"/>
      <c r="E80" s="273"/>
      <c r="F80" s="273"/>
      <c r="G80" s="17">
        <v>72</v>
      </c>
      <c r="H80" s="112">
        <v>0</v>
      </c>
      <c r="I80" s="112">
        <v>0</v>
      </c>
    </row>
    <row r="81" spans="1:9" x14ac:dyDescent="0.2">
      <c r="A81" s="323" t="s">
        <v>489</v>
      </c>
      <c r="B81" s="323"/>
      <c r="C81" s="323"/>
      <c r="D81" s="323"/>
      <c r="E81" s="323"/>
      <c r="F81" s="323"/>
      <c r="G81" s="17">
        <v>73</v>
      </c>
      <c r="H81" s="112">
        <v>0</v>
      </c>
      <c r="I81" s="112">
        <v>0</v>
      </c>
    </row>
    <row r="82" spans="1:9" x14ac:dyDescent="0.2">
      <c r="A82" s="327" t="s">
        <v>490</v>
      </c>
      <c r="B82" s="327"/>
      <c r="C82" s="327"/>
      <c r="D82" s="327"/>
      <c r="E82" s="327"/>
      <c r="F82" s="327"/>
      <c r="G82" s="17">
        <v>74</v>
      </c>
      <c r="H82" s="113">
        <v>0</v>
      </c>
      <c r="I82" s="113">
        <v>0</v>
      </c>
    </row>
    <row r="83" spans="1:9" x14ac:dyDescent="0.2">
      <c r="A83" s="314" t="s">
        <v>219</v>
      </c>
      <c r="B83" s="314"/>
      <c r="C83" s="314"/>
      <c r="D83" s="314"/>
      <c r="E83" s="314"/>
      <c r="F83" s="314"/>
      <c r="G83" s="328"/>
      <c r="H83" s="328"/>
      <c r="I83" s="328"/>
    </row>
    <row r="84" spans="1:9" x14ac:dyDescent="0.2">
      <c r="A84" s="329" t="s">
        <v>491</v>
      </c>
      <c r="B84" s="330"/>
      <c r="C84" s="330"/>
      <c r="D84" s="330"/>
      <c r="E84" s="330"/>
      <c r="F84" s="330"/>
      <c r="G84" s="17">
        <v>75</v>
      </c>
      <c r="H84" s="53">
        <f>H85+H86</f>
        <v>108707246</v>
      </c>
      <c r="I84" s="53">
        <f>I85+I86</f>
        <v>160391185</v>
      </c>
    </row>
    <row r="85" spans="1:9" x14ac:dyDescent="0.2">
      <c r="A85" s="331" t="s">
        <v>220</v>
      </c>
      <c r="B85" s="331"/>
      <c r="C85" s="331"/>
      <c r="D85" s="331"/>
      <c r="E85" s="331"/>
      <c r="F85" s="331"/>
      <c r="G85" s="16">
        <v>76</v>
      </c>
      <c r="H85" s="52">
        <v>104374607</v>
      </c>
      <c r="I85" s="52">
        <v>147684491</v>
      </c>
    </row>
    <row r="86" spans="1:9" x14ac:dyDescent="0.2">
      <c r="A86" s="332" t="s">
        <v>221</v>
      </c>
      <c r="B86" s="332"/>
      <c r="C86" s="332"/>
      <c r="D86" s="332"/>
      <c r="E86" s="332"/>
      <c r="F86" s="332"/>
      <c r="G86" s="19">
        <v>77</v>
      </c>
      <c r="H86" s="66">
        <v>4332639</v>
      </c>
      <c r="I86" s="66">
        <v>12706694</v>
      </c>
    </row>
    <row r="87" spans="1:9" x14ac:dyDescent="0.2">
      <c r="A87" s="340" t="s">
        <v>222</v>
      </c>
      <c r="B87" s="340"/>
      <c r="C87" s="340"/>
      <c r="D87" s="340"/>
      <c r="E87" s="340"/>
      <c r="F87" s="340"/>
      <c r="G87" s="341"/>
      <c r="H87" s="341"/>
      <c r="I87" s="341"/>
    </row>
    <row r="88" spans="1:9" x14ac:dyDescent="0.2">
      <c r="A88" s="342" t="s">
        <v>223</v>
      </c>
      <c r="B88" s="342"/>
      <c r="C88" s="342"/>
      <c r="D88" s="342"/>
      <c r="E88" s="342"/>
      <c r="F88" s="342"/>
      <c r="G88" s="16">
        <v>78</v>
      </c>
      <c r="H88" s="52">
        <f>+H65</f>
        <v>108707246</v>
      </c>
      <c r="I88" s="52">
        <f>+I65</f>
        <v>160391185.44000006</v>
      </c>
    </row>
    <row r="89" spans="1:9" ht="24.6" customHeight="1" x14ac:dyDescent="0.2">
      <c r="A89" s="335" t="s">
        <v>492</v>
      </c>
      <c r="B89" s="335"/>
      <c r="C89" s="335"/>
      <c r="D89" s="335"/>
      <c r="E89" s="335"/>
      <c r="F89" s="335"/>
      <c r="G89" s="17">
        <v>79</v>
      </c>
      <c r="H89" s="53">
        <f>H90+H97</f>
        <v>97850</v>
      </c>
      <c r="I89" s="53">
        <f>I90+I97</f>
        <v>-26827</v>
      </c>
    </row>
    <row r="90" spans="1:9" ht="27" customHeight="1" x14ac:dyDescent="0.2">
      <c r="A90" s="335" t="s">
        <v>493</v>
      </c>
      <c r="B90" s="335"/>
      <c r="C90" s="335"/>
      <c r="D90" s="335"/>
      <c r="E90" s="335"/>
      <c r="F90" s="335"/>
      <c r="G90" s="17">
        <v>80</v>
      </c>
      <c r="H90" s="53">
        <f>H91+H92+H93+H94+H95</f>
        <v>97850</v>
      </c>
      <c r="I90" s="53">
        <f>I91+I92+I93+I94+I95</f>
        <v>-26827</v>
      </c>
    </row>
    <row r="91" spans="1:9" ht="21.6" customHeight="1" x14ac:dyDescent="0.2">
      <c r="A91" s="324" t="s">
        <v>398</v>
      </c>
      <c r="B91" s="324"/>
      <c r="C91" s="324"/>
      <c r="D91" s="324"/>
      <c r="E91" s="324"/>
      <c r="F91" s="324"/>
      <c r="G91" s="16">
        <v>81</v>
      </c>
      <c r="H91" s="52">
        <v>0</v>
      </c>
      <c r="I91" s="52">
        <v>0</v>
      </c>
    </row>
    <row r="92" spans="1:9" ht="21.6" customHeight="1" x14ac:dyDescent="0.2">
      <c r="A92" s="324" t="s">
        <v>399</v>
      </c>
      <c r="B92" s="324"/>
      <c r="C92" s="324"/>
      <c r="D92" s="324"/>
      <c r="E92" s="324"/>
      <c r="F92" s="324"/>
      <c r="G92" s="16">
        <v>82</v>
      </c>
      <c r="H92" s="52">
        <v>97850</v>
      </c>
      <c r="I92" s="52">
        <v>-26827</v>
      </c>
    </row>
    <row r="93" spans="1:9" ht="26.25" customHeight="1" x14ac:dyDescent="0.2">
      <c r="A93" s="324" t="s">
        <v>400</v>
      </c>
      <c r="B93" s="324"/>
      <c r="C93" s="324"/>
      <c r="D93" s="324"/>
      <c r="E93" s="324"/>
      <c r="F93" s="324"/>
      <c r="G93" s="16">
        <v>83</v>
      </c>
      <c r="H93" s="52">
        <v>0</v>
      </c>
      <c r="I93" s="52">
        <v>0</v>
      </c>
    </row>
    <row r="94" spans="1:9" ht="24.6" customHeight="1" x14ac:dyDescent="0.2">
      <c r="A94" s="324" t="s">
        <v>401</v>
      </c>
      <c r="B94" s="324"/>
      <c r="C94" s="324"/>
      <c r="D94" s="324"/>
      <c r="E94" s="324"/>
      <c r="F94" s="324"/>
      <c r="G94" s="16">
        <v>84</v>
      </c>
      <c r="H94" s="52">
        <v>0</v>
      </c>
      <c r="I94" s="52">
        <v>0</v>
      </c>
    </row>
    <row r="95" spans="1:9" ht="14.25" customHeight="1" x14ac:dyDescent="0.2">
      <c r="A95" s="324" t="s">
        <v>402</v>
      </c>
      <c r="B95" s="324"/>
      <c r="C95" s="324"/>
      <c r="D95" s="324"/>
      <c r="E95" s="324"/>
      <c r="F95" s="324"/>
      <c r="G95" s="16">
        <v>85</v>
      </c>
      <c r="H95" s="52">
        <v>0</v>
      </c>
      <c r="I95" s="52">
        <v>0</v>
      </c>
    </row>
    <row r="96" spans="1:9" x14ac:dyDescent="0.2">
      <c r="A96" s="324" t="s">
        <v>403</v>
      </c>
      <c r="B96" s="324"/>
      <c r="C96" s="324"/>
      <c r="D96" s="324"/>
      <c r="E96" s="324"/>
      <c r="F96" s="324"/>
      <c r="G96" s="16">
        <v>86</v>
      </c>
      <c r="H96" s="52">
        <v>17613</v>
      </c>
      <c r="I96" s="52">
        <v>-4829</v>
      </c>
    </row>
    <row r="97" spans="1:9" ht="27.6" customHeight="1" x14ac:dyDescent="0.2">
      <c r="A97" s="335" t="s">
        <v>494</v>
      </c>
      <c r="B97" s="335"/>
      <c r="C97" s="335"/>
      <c r="D97" s="335"/>
      <c r="E97" s="335"/>
      <c r="F97" s="335"/>
      <c r="G97" s="17">
        <v>87</v>
      </c>
      <c r="H97" s="53">
        <f>H98+H99+H100+H101+H102+H103+H104+H105</f>
        <v>0</v>
      </c>
      <c r="I97" s="53">
        <f>I98+I99+I100+I101+I102+I103+I104+I105</f>
        <v>0</v>
      </c>
    </row>
    <row r="98" spans="1:9" ht="17.25" customHeight="1" x14ac:dyDescent="0.2">
      <c r="A98" s="324" t="s">
        <v>397</v>
      </c>
      <c r="B98" s="324"/>
      <c r="C98" s="324"/>
      <c r="D98" s="324"/>
      <c r="E98" s="324"/>
      <c r="F98" s="324"/>
      <c r="G98" s="16">
        <v>88</v>
      </c>
      <c r="H98" s="52">
        <v>0</v>
      </c>
      <c r="I98" s="52">
        <v>0</v>
      </c>
    </row>
    <row r="99" spans="1:9" ht="27.6" customHeight="1" x14ac:dyDescent="0.2">
      <c r="A99" s="324" t="s">
        <v>404</v>
      </c>
      <c r="B99" s="324"/>
      <c r="C99" s="324"/>
      <c r="D99" s="324"/>
      <c r="E99" s="324"/>
      <c r="F99" s="324"/>
      <c r="G99" s="16">
        <v>89</v>
      </c>
      <c r="H99" s="52">
        <v>0</v>
      </c>
      <c r="I99" s="52">
        <v>0</v>
      </c>
    </row>
    <row r="100" spans="1:9" ht="14.25" customHeight="1" x14ac:dyDescent="0.2">
      <c r="A100" s="324" t="s">
        <v>405</v>
      </c>
      <c r="B100" s="324"/>
      <c r="C100" s="324"/>
      <c r="D100" s="324"/>
      <c r="E100" s="324"/>
      <c r="F100" s="324"/>
      <c r="G100" s="16">
        <v>90</v>
      </c>
      <c r="H100" s="52">
        <v>0</v>
      </c>
      <c r="I100" s="52">
        <v>0</v>
      </c>
    </row>
    <row r="101" spans="1:9" ht="27.6" customHeight="1" x14ac:dyDescent="0.2">
      <c r="A101" s="324" t="s">
        <v>406</v>
      </c>
      <c r="B101" s="324"/>
      <c r="C101" s="324"/>
      <c r="D101" s="324"/>
      <c r="E101" s="324"/>
      <c r="F101" s="324"/>
      <c r="G101" s="16">
        <v>91</v>
      </c>
      <c r="H101" s="52">
        <v>0</v>
      </c>
      <c r="I101" s="52">
        <v>0</v>
      </c>
    </row>
    <row r="102" spans="1:9" ht="27.6" customHeight="1" x14ac:dyDescent="0.2">
      <c r="A102" s="324" t="s">
        <v>407</v>
      </c>
      <c r="B102" s="324"/>
      <c r="C102" s="324"/>
      <c r="D102" s="324"/>
      <c r="E102" s="324"/>
      <c r="F102" s="324"/>
      <c r="G102" s="16">
        <v>92</v>
      </c>
      <c r="H102" s="52">
        <v>0</v>
      </c>
      <c r="I102" s="52">
        <v>0</v>
      </c>
    </row>
    <row r="103" spans="1:9" ht="18" customHeight="1" x14ac:dyDescent="0.2">
      <c r="A103" s="324" t="s">
        <v>408</v>
      </c>
      <c r="B103" s="324"/>
      <c r="C103" s="324"/>
      <c r="D103" s="324"/>
      <c r="E103" s="324"/>
      <c r="F103" s="324"/>
      <c r="G103" s="16">
        <v>93</v>
      </c>
      <c r="H103" s="52">
        <v>0</v>
      </c>
      <c r="I103" s="52">
        <v>0</v>
      </c>
    </row>
    <row r="104" spans="1:9" ht="16.5" customHeight="1" x14ac:dyDescent="0.2">
      <c r="A104" s="324" t="s">
        <v>409</v>
      </c>
      <c r="B104" s="324"/>
      <c r="C104" s="324"/>
      <c r="D104" s="324"/>
      <c r="E104" s="324"/>
      <c r="F104" s="324"/>
      <c r="G104" s="16">
        <v>94</v>
      </c>
      <c r="H104" s="52">
        <v>0</v>
      </c>
      <c r="I104" s="52">
        <v>0</v>
      </c>
    </row>
    <row r="105" spans="1:9" ht="16.5" customHeight="1" x14ac:dyDescent="0.2">
      <c r="A105" s="324" t="s">
        <v>410</v>
      </c>
      <c r="B105" s="324"/>
      <c r="C105" s="324"/>
      <c r="D105" s="324"/>
      <c r="E105" s="324"/>
      <c r="F105" s="324"/>
      <c r="G105" s="16">
        <v>95</v>
      </c>
      <c r="H105" s="52">
        <v>0</v>
      </c>
      <c r="I105" s="52">
        <v>0</v>
      </c>
    </row>
    <row r="106" spans="1:9" ht="31.5" customHeight="1" x14ac:dyDescent="0.2">
      <c r="A106" s="324" t="s">
        <v>411</v>
      </c>
      <c r="B106" s="324"/>
      <c r="C106" s="324"/>
      <c r="D106" s="324"/>
      <c r="E106" s="324"/>
      <c r="F106" s="324"/>
      <c r="G106" s="16">
        <v>96</v>
      </c>
      <c r="H106" s="52">
        <v>0</v>
      </c>
      <c r="I106" s="52">
        <v>0</v>
      </c>
    </row>
    <row r="107" spans="1:9" ht="31.15" customHeight="1" x14ac:dyDescent="0.2">
      <c r="A107" s="336" t="s">
        <v>495</v>
      </c>
      <c r="B107" s="336"/>
      <c r="C107" s="336"/>
      <c r="D107" s="336"/>
      <c r="E107" s="336"/>
      <c r="F107" s="336"/>
      <c r="G107" s="18">
        <v>97</v>
      </c>
      <c r="H107" s="54">
        <f>H90+H97-H96-H106</f>
        <v>80237</v>
      </c>
      <c r="I107" s="54">
        <f>I90+I97-I96-I106</f>
        <v>-21998</v>
      </c>
    </row>
    <row r="108" spans="1:9" ht="31.15" customHeight="1" x14ac:dyDescent="0.2">
      <c r="A108" s="336" t="s">
        <v>496</v>
      </c>
      <c r="B108" s="336"/>
      <c r="C108" s="336"/>
      <c r="D108" s="336"/>
      <c r="E108" s="336"/>
      <c r="F108" s="336"/>
      <c r="G108" s="18">
        <v>98</v>
      </c>
      <c r="H108" s="54">
        <f>H88+H107</f>
        <v>108787483</v>
      </c>
      <c r="I108" s="54">
        <f>I88+I107</f>
        <v>160369187.44000006</v>
      </c>
    </row>
    <row r="109" spans="1:9" ht="28.9" customHeight="1" x14ac:dyDescent="0.2">
      <c r="A109" s="314" t="s">
        <v>224</v>
      </c>
      <c r="B109" s="314"/>
      <c r="C109" s="314"/>
      <c r="D109" s="314"/>
      <c r="E109" s="314"/>
      <c r="F109" s="314"/>
      <c r="G109" s="328"/>
      <c r="H109" s="328"/>
      <c r="I109" s="328"/>
    </row>
    <row r="110" spans="1:9" ht="23.45" customHeight="1" x14ac:dyDescent="0.2">
      <c r="A110" s="329" t="s">
        <v>497</v>
      </c>
      <c r="B110" s="330"/>
      <c r="C110" s="330"/>
      <c r="D110" s="330"/>
      <c r="E110" s="330"/>
      <c r="F110" s="330"/>
      <c r="G110" s="17">
        <v>99</v>
      </c>
      <c r="H110" s="53">
        <f>H111+H112</f>
        <v>108787483</v>
      </c>
      <c r="I110" s="53">
        <f>I111+I112</f>
        <v>160369187.44000006</v>
      </c>
    </row>
    <row r="111" spans="1:9" x14ac:dyDescent="0.2">
      <c r="A111" s="338" t="s">
        <v>412</v>
      </c>
      <c r="B111" s="331"/>
      <c r="C111" s="331"/>
      <c r="D111" s="331"/>
      <c r="E111" s="331"/>
      <c r="F111" s="331"/>
      <c r="G111" s="16">
        <v>100</v>
      </c>
      <c r="H111" s="52">
        <v>104454844</v>
      </c>
      <c r="I111" s="52">
        <f>+I108-I112</f>
        <v>147662493.44000006</v>
      </c>
    </row>
    <row r="112" spans="1:9" x14ac:dyDescent="0.2">
      <c r="A112" s="339" t="s">
        <v>413</v>
      </c>
      <c r="B112" s="332"/>
      <c r="C112" s="332"/>
      <c r="D112" s="332"/>
      <c r="E112" s="332"/>
      <c r="F112" s="332"/>
      <c r="G112" s="19">
        <v>101</v>
      </c>
      <c r="H112" s="66">
        <f>+H86</f>
        <v>4332639</v>
      </c>
      <c r="I112" s="66">
        <v>12706694</v>
      </c>
    </row>
  </sheetData>
  <sheetProtection algorithmName="SHA-512" hashValue="yynxbidnLuIdb/BaCWIjkqCulMMbKDYZ71Bm/f06LXoCWprTbmDKq9Os7Vb7kUqQ7IBCb49nsehKyj/F5dAsEA==" saltValue="2GEVQ125iM3Y2IKJrWgT2Q==" spinCount="100000" sheet="1" objects="1" scenarios="1"/>
  <mergeCells count="112">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67:F67"/>
    <mergeCell ref="A68:I68"/>
    <mergeCell ref="A69:F69"/>
    <mergeCell ref="A93:F93"/>
    <mergeCell ref="A94:F94"/>
    <mergeCell ref="A83:I83"/>
    <mergeCell ref="A84:F84"/>
    <mergeCell ref="A85:F85"/>
    <mergeCell ref="A86:F86"/>
    <mergeCell ref="A81:F81"/>
    <mergeCell ref="A82:F82"/>
    <mergeCell ref="A70:F7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4" zoomScaleNormal="100" zoomScaleSheetLayoutView="100" workbookViewId="0">
      <selection activeCell="J49" sqref="J49"/>
    </sheetView>
  </sheetViews>
  <sheetFormatPr defaultColWidth="9.140625" defaultRowHeight="12.75" x14ac:dyDescent="0.2"/>
  <cols>
    <col min="1" max="6" width="9.140625" style="11"/>
    <col min="7" max="7" width="9.140625" style="23"/>
    <col min="8" max="9" width="18.140625" style="55" customWidth="1"/>
    <col min="10" max="16384" width="9.140625" style="11"/>
  </cols>
  <sheetData>
    <row r="1" spans="1:9" x14ac:dyDescent="0.2">
      <c r="A1" s="320" t="s">
        <v>225</v>
      </c>
      <c r="B1" s="343"/>
      <c r="C1" s="343"/>
      <c r="D1" s="343"/>
      <c r="E1" s="343"/>
      <c r="F1" s="343"/>
      <c r="G1" s="343"/>
      <c r="H1" s="343"/>
      <c r="I1" s="343"/>
    </row>
    <row r="2" spans="1:9" x14ac:dyDescent="0.2">
      <c r="A2" s="319" t="s">
        <v>530</v>
      </c>
      <c r="B2" s="284"/>
      <c r="C2" s="284"/>
      <c r="D2" s="284"/>
      <c r="E2" s="284"/>
      <c r="F2" s="284"/>
      <c r="G2" s="284"/>
      <c r="H2" s="284"/>
      <c r="I2" s="284"/>
    </row>
    <row r="3" spans="1:9" x14ac:dyDescent="0.2">
      <c r="A3" s="351" t="s">
        <v>226</v>
      </c>
      <c r="B3" s="352"/>
      <c r="C3" s="352"/>
      <c r="D3" s="352"/>
      <c r="E3" s="352"/>
      <c r="F3" s="352"/>
      <c r="G3" s="352"/>
      <c r="H3" s="352"/>
      <c r="I3" s="352"/>
    </row>
    <row r="4" spans="1:9" x14ac:dyDescent="0.2">
      <c r="A4" s="347" t="s">
        <v>531</v>
      </c>
      <c r="B4" s="288"/>
      <c r="C4" s="288"/>
      <c r="D4" s="288"/>
      <c r="E4" s="288"/>
      <c r="F4" s="288"/>
      <c r="G4" s="288"/>
      <c r="H4" s="288"/>
      <c r="I4" s="289"/>
    </row>
    <row r="5" spans="1:9" ht="23.25" thickBot="1" x14ac:dyDescent="0.25">
      <c r="A5" s="359" t="s">
        <v>227</v>
      </c>
      <c r="B5" s="360"/>
      <c r="C5" s="360"/>
      <c r="D5" s="360"/>
      <c r="E5" s="360"/>
      <c r="F5" s="361"/>
      <c r="G5" s="13" t="s">
        <v>228</v>
      </c>
      <c r="H5" s="46" t="s">
        <v>229</v>
      </c>
      <c r="I5" s="46" t="s">
        <v>230</v>
      </c>
    </row>
    <row r="6" spans="1:9" x14ac:dyDescent="0.2">
      <c r="A6" s="362">
        <v>1</v>
      </c>
      <c r="B6" s="363"/>
      <c r="C6" s="363"/>
      <c r="D6" s="363"/>
      <c r="E6" s="363"/>
      <c r="F6" s="364"/>
      <c r="G6" s="20">
        <v>2</v>
      </c>
      <c r="H6" s="20" t="s">
        <v>231</v>
      </c>
      <c r="I6" s="20" t="s">
        <v>232</v>
      </c>
    </row>
    <row r="7" spans="1:9" x14ac:dyDescent="0.2">
      <c r="A7" s="365" t="s">
        <v>233</v>
      </c>
      <c r="B7" s="366"/>
      <c r="C7" s="366"/>
      <c r="D7" s="366"/>
      <c r="E7" s="366"/>
      <c r="F7" s="366"/>
      <c r="G7" s="366"/>
      <c r="H7" s="366"/>
      <c r="I7" s="367"/>
    </row>
    <row r="8" spans="1:9" ht="12.75" customHeight="1" x14ac:dyDescent="0.2">
      <c r="A8" s="368" t="s">
        <v>234</v>
      </c>
      <c r="B8" s="369"/>
      <c r="C8" s="369"/>
      <c r="D8" s="369"/>
      <c r="E8" s="369"/>
      <c r="F8" s="370"/>
      <c r="G8" s="21">
        <v>1</v>
      </c>
      <c r="H8" s="47">
        <v>101475233</v>
      </c>
      <c r="I8" s="47">
        <v>201871429</v>
      </c>
    </row>
    <row r="9" spans="1:9" ht="12.75" customHeight="1" x14ac:dyDescent="0.2">
      <c r="A9" s="356" t="s">
        <v>235</v>
      </c>
      <c r="B9" s="357"/>
      <c r="C9" s="357"/>
      <c r="D9" s="357"/>
      <c r="E9" s="357"/>
      <c r="F9" s="358"/>
      <c r="G9" s="17">
        <v>2</v>
      </c>
      <c r="H9" s="48">
        <f>H10+H11+H12+H13+H14+H15+H16+H17</f>
        <v>577223786</v>
      </c>
      <c r="I9" s="48">
        <f>I10+I11+I12+I13+I14+I15+I16+I17</f>
        <v>568887636</v>
      </c>
    </row>
    <row r="10" spans="1:9" ht="12.75" customHeight="1" x14ac:dyDescent="0.2">
      <c r="A10" s="348" t="s">
        <v>236</v>
      </c>
      <c r="B10" s="349"/>
      <c r="C10" s="349"/>
      <c r="D10" s="349"/>
      <c r="E10" s="349"/>
      <c r="F10" s="350"/>
      <c r="G10" s="22">
        <v>3</v>
      </c>
      <c r="H10" s="49">
        <v>507335969</v>
      </c>
      <c r="I10" s="49">
        <v>497694931</v>
      </c>
    </row>
    <row r="11" spans="1:9" ht="31.15" customHeight="1" x14ac:dyDescent="0.2">
      <c r="A11" s="348" t="s">
        <v>237</v>
      </c>
      <c r="B11" s="349"/>
      <c r="C11" s="349"/>
      <c r="D11" s="349"/>
      <c r="E11" s="349"/>
      <c r="F11" s="350"/>
      <c r="G11" s="22">
        <v>4</v>
      </c>
      <c r="H11" s="49">
        <v>2071836</v>
      </c>
      <c r="I11" s="49">
        <v>-12027479</v>
      </c>
    </row>
    <row r="12" spans="1:9" ht="28.15" customHeight="1" x14ac:dyDescent="0.2">
      <c r="A12" s="348" t="s">
        <v>238</v>
      </c>
      <c r="B12" s="349"/>
      <c r="C12" s="349"/>
      <c r="D12" s="349"/>
      <c r="E12" s="349"/>
      <c r="F12" s="350"/>
      <c r="G12" s="22">
        <v>5</v>
      </c>
      <c r="H12" s="49">
        <v>-13315806</v>
      </c>
      <c r="I12" s="49">
        <v>0</v>
      </c>
    </row>
    <row r="13" spans="1:9" ht="12.75" customHeight="1" x14ac:dyDescent="0.2">
      <c r="A13" s="348" t="s">
        <v>239</v>
      </c>
      <c r="B13" s="349"/>
      <c r="C13" s="349"/>
      <c r="D13" s="349"/>
      <c r="E13" s="349"/>
      <c r="F13" s="350"/>
      <c r="G13" s="22">
        <v>6</v>
      </c>
      <c r="H13" s="49">
        <v>-86145</v>
      </c>
      <c r="I13" s="49">
        <v>-90476</v>
      </c>
    </row>
    <row r="14" spans="1:9" ht="12.75" customHeight="1" x14ac:dyDescent="0.2">
      <c r="A14" s="348" t="s">
        <v>240</v>
      </c>
      <c r="B14" s="349"/>
      <c r="C14" s="349"/>
      <c r="D14" s="349"/>
      <c r="E14" s="349"/>
      <c r="F14" s="350"/>
      <c r="G14" s="22">
        <v>7</v>
      </c>
      <c r="H14" s="49">
        <v>71256632</v>
      </c>
      <c r="I14" s="49">
        <v>64103572</v>
      </c>
    </row>
    <row r="15" spans="1:9" ht="12.75" customHeight="1" x14ac:dyDescent="0.2">
      <c r="A15" s="348" t="s">
        <v>241</v>
      </c>
      <c r="B15" s="349"/>
      <c r="C15" s="349"/>
      <c r="D15" s="349"/>
      <c r="E15" s="349"/>
      <c r="F15" s="350"/>
      <c r="G15" s="22">
        <v>8</v>
      </c>
      <c r="H15" s="49">
        <v>25063623</v>
      </c>
      <c r="I15" s="49">
        <v>11151772</v>
      </c>
    </row>
    <row r="16" spans="1:9" ht="12.75" customHeight="1" x14ac:dyDescent="0.2">
      <c r="A16" s="348" t="s">
        <v>242</v>
      </c>
      <c r="B16" s="349"/>
      <c r="C16" s="349"/>
      <c r="D16" s="349"/>
      <c r="E16" s="349"/>
      <c r="F16" s="350"/>
      <c r="G16" s="22">
        <v>9</v>
      </c>
      <c r="H16" s="49">
        <v>-8096392</v>
      </c>
      <c r="I16" s="49">
        <v>7235259</v>
      </c>
    </row>
    <row r="17" spans="1:9" ht="27.6" customHeight="1" x14ac:dyDescent="0.2">
      <c r="A17" s="348" t="s">
        <v>243</v>
      </c>
      <c r="B17" s="349"/>
      <c r="C17" s="349"/>
      <c r="D17" s="349"/>
      <c r="E17" s="349"/>
      <c r="F17" s="350"/>
      <c r="G17" s="22">
        <v>10</v>
      </c>
      <c r="H17" s="49">
        <v>-7005931</v>
      </c>
      <c r="I17" s="49">
        <v>820057</v>
      </c>
    </row>
    <row r="18" spans="1:9" ht="29.45" customHeight="1" x14ac:dyDescent="0.2">
      <c r="A18" s="353" t="s">
        <v>244</v>
      </c>
      <c r="B18" s="354"/>
      <c r="C18" s="354"/>
      <c r="D18" s="354"/>
      <c r="E18" s="354"/>
      <c r="F18" s="355"/>
      <c r="G18" s="17">
        <v>11</v>
      </c>
      <c r="H18" s="48">
        <f>H8+H9</f>
        <v>678699019</v>
      </c>
      <c r="I18" s="48">
        <f>I8+I9</f>
        <v>770759065</v>
      </c>
    </row>
    <row r="19" spans="1:9" ht="12.75" customHeight="1" x14ac:dyDescent="0.2">
      <c r="A19" s="356" t="s">
        <v>245</v>
      </c>
      <c r="B19" s="357"/>
      <c r="C19" s="357"/>
      <c r="D19" s="357"/>
      <c r="E19" s="357"/>
      <c r="F19" s="358"/>
      <c r="G19" s="17">
        <v>12</v>
      </c>
      <c r="H19" s="48">
        <f>H20+H21+H22+H23</f>
        <v>1277569</v>
      </c>
      <c r="I19" s="48">
        <f>I20+I21+I22+I23</f>
        <v>10030246</v>
      </c>
    </row>
    <row r="20" spans="1:9" ht="12.75" customHeight="1" x14ac:dyDescent="0.2">
      <c r="A20" s="348" t="s">
        <v>246</v>
      </c>
      <c r="B20" s="349"/>
      <c r="C20" s="349"/>
      <c r="D20" s="349"/>
      <c r="E20" s="349"/>
      <c r="F20" s="350"/>
      <c r="G20" s="22">
        <v>13</v>
      </c>
      <c r="H20" s="49">
        <v>-22602337</v>
      </c>
      <c r="I20" s="49">
        <v>18855342</v>
      </c>
    </row>
    <row r="21" spans="1:9" ht="12.75" customHeight="1" x14ac:dyDescent="0.2">
      <c r="A21" s="348" t="s">
        <v>247</v>
      </c>
      <c r="B21" s="349"/>
      <c r="C21" s="349"/>
      <c r="D21" s="349"/>
      <c r="E21" s="349"/>
      <c r="F21" s="350"/>
      <c r="G21" s="22">
        <v>14</v>
      </c>
      <c r="H21" s="49">
        <v>20098142</v>
      </c>
      <c r="I21" s="49">
        <v>6292286</v>
      </c>
    </row>
    <row r="22" spans="1:9" ht="12.75" customHeight="1" x14ac:dyDescent="0.2">
      <c r="A22" s="348" t="s">
        <v>248</v>
      </c>
      <c r="B22" s="349"/>
      <c r="C22" s="349"/>
      <c r="D22" s="349"/>
      <c r="E22" s="349"/>
      <c r="F22" s="350"/>
      <c r="G22" s="22">
        <v>15</v>
      </c>
      <c r="H22" s="49">
        <v>3781764</v>
      </c>
      <c r="I22" s="49">
        <v>-15117382</v>
      </c>
    </row>
    <row r="23" spans="1:9" ht="12.75" customHeight="1" x14ac:dyDescent="0.2">
      <c r="A23" s="348" t="s">
        <v>249</v>
      </c>
      <c r="B23" s="349"/>
      <c r="C23" s="349"/>
      <c r="D23" s="349"/>
      <c r="E23" s="349"/>
      <c r="F23" s="350"/>
      <c r="G23" s="22">
        <v>16</v>
      </c>
      <c r="H23" s="49">
        <v>0</v>
      </c>
      <c r="I23" s="49">
        <v>0</v>
      </c>
    </row>
    <row r="24" spans="1:9" ht="12.75" customHeight="1" x14ac:dyDescent="0.2">
      <c r="A24" s="353" t="s">
        <v>250</v>
      </c>
      <c r="B24" s="354"/>
      <c r="C24" s="354"/>
      <c r="D24" s="354"/>
      <c r="E24" s="354"/>
      <c r="F24" s="355"/>
      <c r="G24" s="17">
        <v>17</v>
      </c>
      <c r="H24" s="48">
        <f>H18+H19</f>
        <v>679976588</v>
      </c>
      <c r="I24" s="48">
        <f>I18+I19</f>
        <v>780789311</v>
      </c>
    </row>
    <row r="25" spans="1:9" ht="12.75" customHeight="1" x14ac:dyDescent="0.2">
      <c r="A25" s="344" t="s">
        <v>251</v>
      </c>
      <c r="B25" s="345"/>
      <c r="C25" s="345"/>
      <c r="D25" s="345"/>
      <c r="E25" s="345"/>
      <c r="F25" s="346"/>
      <c r="G25" s="22">
        <v>18</v>
      </c>
      <c r="H25" s="49">
        <v>-70643388</v>
      </c>
      <c r="I25" s="49">
        <v>-86500245</v>
      </c>
    </row>
    <row r="26" spans="1:9" ht="12.75" customHeight="1" x14ac:dyDescent="0.2">
      <c r="A26" s="344" t="s">
        <v>252</v>
      </c>
      <c r="B26" s="345"/>
      <c r="C26" s="345"/>
      <c r="D26" s="345"/>
      <c r="E26" s="345"/>
      <c r="F26" s="346"/>
      <c r="G26" s="22">
        <v>19</v>
      </c>
      <c r="H26" s="49">
        <v>705192</v>
      </c>
      <c r="I26" s="49">
        <v>-6143</v>
      </c>
    </row>
    <row r="27" spans="1:9" ht="28.9" customHeight="1" x14ac:dyDescent="0.2">
      <c r="A27" s="371" t="s">
        <v>253</v>
      </c>
      <c r="B27" s="372"/>
      <c r="C27" s="372"/>
      <c r="D27" s="372"/>
      <c r="E27" s="372"/>
      <c r="F27" s="373"/>
      <c r="G27" s="18">
        <v>20</v>
      </c>
      <c r="H27" s="50">
        <f>H24+H25+H26</f>
        <v>610038392</v>
      </c>
      <c r="I27" s="50">
        <f>I24+I25+I26</f>
        <v>694282923</v>
      </c>
    </row>
    <row r="28" spans="1:9" x14ac:dyDescent="0.2">
      <c r="A28" s="365" t="s">
        <v>254</v>
      </c>
      <c r="B28" s="366"/>
      <c r="C28" s="366"/>
      <c r="D28" s="366"/>
      <c r="E28" s="366"/>
      <c r="F28" s="366"/>
      <c r="G28" s="366"/>
      <c r="H28" s="366"/>
      <c r="I28" s="367"/>
    </row>
    <row r="29" spans="1:9" ht="23.45" customHeight="1" x14ac:dyDescent="0.2">
      <c r="A29" s="368" t="s">
        <v>255</v>
      </c>
      <c r="B29" s="369"/>
      <c r="C29" s="369"/>
      <c r="D29" s="369"/>
      <c r="E29" s="369"/>
      <c r="F29" s="370"/>
      <c r="G29" s="21">
        <v>21</v>
      </c>
      <c r="H29" s="51">
        <v>3783014</v>
      </c>
      <c r="I29" s="51">
        <v>17861776</v>
      </c>
    </row>
    <row r="30" spans="1:9" ht="12.75" customHeight="1" x14ac:dyDescent="0.2">
      <c r="A30" s="344" t="s">
        <v>256</v>
      </c>
      <c r="B30" s="345"/>
      <c r="C30" s="345"/>
      <c r="D30" s="345"/>
      <c r="E30" s="345"/>
      <c r="F30" s="346"/>
      <c r="G30" s="22">
        <v>22</v>
      </c>
      <c r="H30" s="52">
        <v>0</v>
      </c>
      <c r="I30" s="52">
        <v>300024</v>
      </c>
    </row>
    <row r="31" spans="1:9" ht="12.75" customHeight="1" x14ac:dyDescent="0.2">
      <c r="A31" s="344" t="s">
        <v>257</v>
      </c>
      <c r="B31" s="345"/>
      <c r="C31" s="345"/>
      <c r="D31" s="345"/>
      <c r="E31" s="345"/>
      <c r="F31" s="346"/>
      <c r="G31" s="22">
        <v>23</v>
      </c>
      <c r="H31" s="52">
        <v>98094</v>
      </c>
      <c r="I31" s="52">
        <v>81804</v>
      </c>
    </row>
    <row r="32" spans="1:9" ht="12.75" customHeight="1" x14ac:dyDescent="0.2">
      <c r="A32" s="344" t="s">
        <v>258</v>
      </c>
      <c r="B32" s="345"/>
      <c r="C32" s="345"/>
      <c r="D32" s="345"/>
      <c r="E32" s="345"/>
      <c r="F32" s="346"/>
      <c r="G32" s="22">
        <v>24</v>
      </c>
      <c r="H32" s="52">
        <v>3709</v>
      </c>
      <c r="I32" s="52">
        <v>8640</v>
      </c>
    </row>
    <row r="33" spans="1:9" ht="12.75" customHeight="1" x14ac:dyDescent="0.2">
      <c r="A33" s="344" t="s">
        <v>259</v>
      </c>
      <c r="B33" s="345"/>
      <c r="C33" s="345"/>
      <c r="D33" s="345"/>
      <c r="E33" s="345"/>
      <c r="F33" s="346"/>
      <c r="G33" s="22">
        <v>25</v>
      </c>
      <c r="H33" s="52">
        <v>224099</v>
      </c>
      <c r="I33" s="52">
        <v>177893</v>
      </c>
    </row>
    <row r="34" spans="1:9" ht="12.75" customHeight="1" x14ac:dyDescent="0.2">
      <c r="A34" s="344" t="s">
        <v>260</v>
      </c>
      <c r="B34" s="345"/>
      <c r="C34" s="345"/>
      <c r="D34" s="345"/>
      <c r="E34" s="345"/>
      <c r="F34" s="346"/>
      <c r="G34" s="22">
        <v>26</v>
      </c>
      <c r="H34" s="52">
        <v>0</v>
      </c>
      <c r="I34" s="52">
        <v>0</v>
      </c>
    </row>
    <row r="35" spans="1:9" ht="27.6" customHeight="1" x14ac:dyDescent="0.2">
      <c r="A35" s="353" t="s">
        <v>261</v>
      </c>
      <c r="B35" s="354"/>
      <c r="C35" s="354"/>
      <c r="D35" s="354"/>
      <c r="E35" s="354"/>
      <c r="F35" s="355"/>
      <c r="G35" s="17">
        <v>27</v>
      </c>
      <c r="H35" s="53">
        <f>H29+H30+H31+H32+H33+H34</f>
        <v>4108916</v>
      </c>
      <c r="I35" s="53">
        <f>I29+I30+I31+I32+I33+I34</f>
        <v>18430137</v>
      </c>
    </row>
    <row r="36" spans="1:9" ht="26.45" customHeight="1" x14ac:dyDescent="0.2">
      <c r="A36" s="344" t="s">
        <v>262</v>
      </c>
      <c r="B36" s="345"/>
      <c r="C36" s="345"/>
      <c r="D36" s="345"/>
      <c r="E36" s="345"/>
      <c r="F36" s="346"/>
      <c r="G36" s="22">
        <v>28</v>
      </c>
      <c r="H36" s="52">
        <v>-115355120</v>
      </c>
      <c r="I36" s="52">
        <v>-317285761</v>
      </c>
    </row>
    <row r="37" spans="1:9" ht="12.75" customHeight="1" x14ac:dyDescent="0.2">
      <c r="A37" s="344" t="s">
        <v>263</v>
      </c>
      <c r="B37" s="345"/>
      <c r="C37" s="345"/>
      <c r="D37" s="345"/>
      <c r="E37" s="345"/>
      <c r="F37" s="346"/>
      <c r="G37" s="22">
        <v>29</v>
      </c>
      <c r="H37" s="52">
        <v>0</v>
      </c>
      <c r="I37" s="52">
        <v>-1445856</v>
      </c>
    </row>
    <row r="38" spans="1:9" ht="12.75" customHeight="1" x14ac:dyDescent="0.2">
      <c r="A38" s="344" t="s">
        <v>264</v>
      </c>
      <c r="B38" s="345"/>
      <c r="C38" s="345"/>
      <c r="D38" s="345"/>
      <c r="E38" s="345"/>
      <c r="F38" s="346"/>
      <c r="G38" s="22">
        <v>30</v>
      </c>
      <c r="H38" s="52">
        <v>-42722870</v>
      </c>
      <c r="I38" s="52">
        <v>-88996079</v>
      </c>
    </row>
    <row r="39" spans="1:9" ht="12.75" customHeight="1" x14ac:dyDescent="0.2">
      <c r="A39" s="344" t="s">
        <v>265</v>
      </c>
      <c r="B39" s="345"/>
      <c r="C39" s="345"/>
      <c r="D39" s="345"/>
      <c r="E39" s="345"/>
      <c r="F39" s="346"/>
      <c r="G39" s="22">
        <v>31</v>
      </c>
      <c r="H39" s="52">
        <v>0</v>
      </c>
      <c r="I39" s="52">
        <v>0</v>
      </c>
    </row>
    <row r="40" spans="1:9" ht="12.75" customHeight="1" x14ac:dyDescent="0.2">
      <c r="A40" s="344" t="s">
        <v>266</v>
      </c>
      <c r="B40" s="345"/>
      <c r="C40" s="345"/>
      <c r="D40" s="345"/>
      <c r="E40" s="345"/>
      <c r="F40" s="346"/>
      <c r="G40" s="22">
        <v>32</v>
      </c>
      <c r="H40" s="52">
        <v>-3203421</v>
      </c>
      <c r="I40" s="52">
        <v>-41103759</v>
      </c>
    </row>
    <row r="41" spans="1:9" ht="22.9" customHeight="1" x14ac:dyDescent="0.2">
      <c r="A41" s="353" t="s">
        <v>267</v>
      </c>
      <c r="B41" s="354"/>
      <c r="C41" s="354"/>
      <c r="D41" s="354"/>
      <c r="E41" s="354"/>
      <c r="F41" s="355"/>
      <c r="G41" s="17">
        <v>33</v>
      </c>
      <c r="H41" s="53">
        <f>H36+H37+H38+H39+H40</f>
        <v>-161281411</v>
      </c>
      <c r="I41" s="53">
        <f>I36+I37+I38+I39+I40</f>
        <v>-448831455</v>
      </c>
    </row>
    <row r="42" spans="1:9" ht="30.6" customHeight="1" x14ac:dyDescent="0.2">
      <c r="A42" s="371" t="s">
        <v>268</v>
      </c>
      <c r="B42" s="372"/>
      <c r="C42" s="372"/>
      <c r="D42" s="372"/>
      <c r="E42" s="372"/>
      <c r="F42" s="373"/>
      <c r="G42" s="18">
        <v>34</v>
      </c>
      <c r="H42" s="54">
        <f>H35+H41</f>
        <v>-157172495</v>
      </c>
      <c r="I42" s="54">
        <f>I35+I41</f>
        <v>-430401318</v>
      </c>
    </row>
    <row r="43" spans="1:9" x14ac:dyDescent="0.2">
      <c r="A43" s="365" t="s">
        <v>269</v>
      </c>
      <c r="B43" s="366"/>
      <c r="C43" s="366"/>
      <c r="D43" s="366"/>
      <c r="E43" s="366"/>
      <c r="F43" s="366"/>
      <c r="G43" s="366"/>
      <c r="H43" s="366"/>
      <c r="I43" s="367"/>
    </row>
    <row r="44" spans="1:9" ht="12.75" customHeight="1" x14ac:dyDescent="0.2">
      <c r="A44" s="368" t="s">
        <v>270</v>
      </c>
      <c r="B44" s="369"/>
      <c r="C44" s="369"/>
      <c r="D44" s="369"/>
      <c r="E44" s="369"/>
      <c r="F44" s="370"/>
      <c r="G44" s="21">
        <v>35</v>
      </c>
      <c r="H44" s="51">
        <v>0</v>
      </c>
      <c r="I44" s="51">
        <v>0</v>
      </c>
    </row>
    <row r="45" spans="1:9" ht="27.6" customHeight="1" x14ac:dyDescent="0.2">
      <c r="A45" s="344" t="s">
        <v>271</v>
      </c>
      <c r="B45" s="345"/>
      <c r="C45" s="345"/>
      <c r="D45" s="345"/>
      <c r="E45" s="345"/>
      <c r="F45" s="346"/>
      <c r="G45" s="22">
        <v>36</v>
      </c>
      <c r="H45" s="52">
        <v>0</v>
      </c>
      <c r="I45" s="52">
        <v>0</v>
      </c>
    </row>
    <row r="46" spans="1:9" ht="12.75" customHeight="1" x14ac:dyDescent="0.2">
      <c r="A46" s="344" t="s">
        <v>272</v>
      </c>
      <c r="B46" s="345"/>
      <c r="C46" s="345"/>
      <c r="D46" s="345"/>
      <c r="E46" s="345"/>
      <c r="F46" s="346"/>
      <c r="G46" s="22">
        <v>37</v>
      </c>
      <c r="H46" s="52">
        <v>379850628</v>
      </c>
      <c r="I46" s="52">
        <v>60173752</v>
      </c>
    </row>
    <row r="47" spans="1:9" ht="12.75" customHeight="1" x14ac:dyDescent="0.2">
      <c r="A47" s="344" t="s">
        <v>273</v>
      </c>
      <c r="B47" s="345"/>
      <c r="C47" s="345"/>
      <c r="D47" s="345"/>
      <c r="E47" s="345"/>
      <c r="F47" s="346"/>
      <c r="G47" s="22">
        <v>38</v>
      </c>
      <c r="H47" s="52">
        <v>338676960</v>
      </c>
      <c r="I47" s="52">
        <v>2739417</v>
      </c>
    </row>
    <row r="48" spans="1:9" ht="25.9" customHeight="1" x14ac:dyDescent="0.2">
      <c r="A48" s="353" t="s">
        <v>274</v>
      </c>
      <c r="B48" s="354"/>
      <c r="C48" s="354"/>
      <c r="D48" s="354"/>
      <c r="E48" s="354"/>
      <c r="F48" s="355"/>
      <c r="G48" s="17">
        <v>39</v>
      </c>
      <c r="H48" s="53">
        <f>H44+H45+H46+H47</f>
        <v>718527588</v>
      </c>
      <c r="I48" s="53">
        <f>I44+I45+I46+I47</f>
        <v>62913169</v>
      </c>
    </row>
    <row r="49" spans="1:9" ht="24.6" customHeight="1" x14ac:dyDescent="0.2">
      <c r="A49" s="344" t="s">
        <v>275</v>
      </c>
      <c r="B49" s="345"/>
      <c r="C49" s="345"/>
      <c r="D49" s="345"/>
      <c r="E49" s="345"/>
      <c r="F49" s="346"/>
      <c r="G49" s="22">
        <v>40</v>
      </c>
      <c r="H49" s="52">
        <v>-718135038</v>
      </c>
      <c r="I49" s="52">
        <v>-575535803</v>
      </c>
    </row>
    <row r="50" spans="1:9" ht="12.75" customHeight="1" x14ac:dyDescent="0.2">
      <c r="A50" s="344" t="s">
        <v>276</v>
      </c>
      <c r="B50" s="345"/>
      <c r="C50" s="345"/>
      <c r="D50" s="345"/>
      <c r="E50" s="345"/>
      <c r="F50" s="346"/>
      <c r="G50" s="22">
        <v>41</v>
      </c>
      <c r="H50" s="52">
        <v>0</v>
      </c>
      <c r="I50" s="52">
        <v>-189031977</v>
      </c>
    </row>
    <row r="51" spans="1:9" ht="12.75" customHeight="1" x14ac:dyDescent="0.2">
      <c r="A51" s="344" t="s">
        <v>277</v>
      </c>
      <c r="B51" s="345"/>
      <c r="C51" s="345"/>
      <c r="D51" s="345"/>
      <c r="E51" s="345"/>
      <c r="F51" s="346"/>
      <c r="G51" s="22">
        <v>42</v>
      </c>
      <c r="H51" s="52">
        <v>-76794</v>
      </c>
      <c r="I51" s="52">
        <v>-38050</v>
      </c>
    </row>
    <row r="52" spans="1:9" ht="26.45" customHeight="1" x14ac:dyDescent="0.2">
      <c r="A52" s="344" t="s">
        <v>278</v>
      </c>
      <c r="B52" s="345"/>
      <c r="C52" s="345"/>
      <c r="D52" s="345"/>
      <c r="E52" s="345"/>
      <c r="F52" s="346"/>
      <c r="G52" s="22">
        <v>43</v>
      </c>
      <c r="H52" s="52">
        <v>0</v>
      </c>
      <c r="I52" s="52">
        <v>0</v>
      </c>
    </row>
    <row r="53" spans="1:9" ht="12.75" customHeight="1" x14ac:dyDescent="0.2">
      <c r="A53" s="344" t="s">
        <v>279</v>
      </c>
      <c r="B53" s="345"/>
      <c r="C53" s="345"/>
      <c r="D53" s="345"/>
      <c r="E53" s="345"/>
      <c r="F53" s="346"/>
      <c r="G53" s="22">
        <v>44</v>
      </c>
      <c r="H53" s="52">
        <v>-3856729</v>
      </c>
      <c r="I53" s="52">
        <v>-4619069</v>
      </c>
    </row>
    <row r="54" spans="1:9" ht="27.6" customHeight="1" x14ac:dyDescent="0.2">
      <c r="A54" s="353" t="s">
        <v>280</v>
      </c>
      <c r="B54" s="354"/>
      <c r="C54" s="354"/>
      <c r="D54" s="354"/>
      <c r="E54" s="354"/>
      <c r="F54" s="355"/>
      <c r="G54" s="17">
        <v>45</v>
      </c>
      <c r="H54" s="53">
        <f>H49+H50+H51+H52+H53</f>
        <v>-722068561</v>
      </c>
      <c r="I54" s="53">
        <f>I49+I50+I51+I52+I53</f>
        <v>-769224899</v>
      </c>
    </row>
    <row r="55" spans="1:9" ht="27.6" customHeight="1" x14ac:dyDescent="0.2">
      <c r="A55" s="374" t="s">
        <v>281</v>
      </c>
      <c r="B55" s="375"/>
      <c r="C55" s="375"/>
      <c r="D55" s="375"/>
      <c r="E55" s="375"/>
      <c r="F55" s="376"/>
      <c r="G55" s="17">
        <v>46</v>
      </c>
      <c r="H55" s="53">
        <f>H48+H54</f>
        <v>-3540973</v>
      </c>
      <c r="I55" s="53">
        <f>I48+I54</f>
        <v>-706311730</v>
      </c>
    </row>
    <row r="56" spans="1:9" x14ac:dyDescent="0.2">
      <c r="A56" s="275" t="s">
        <v>282</v>
      </c>
      <c r="B56" s="276"/>
      <c r="C56" s="276"/>
      <c r="D56" s="276"/>
      <c r="E56" s="276"/>
      <c r="F56" s="277"/>
      <c r="G56" s="22">
        <v>47</v>
      </c>
      <c r="H56" s="52">
        <v>0</v>
      </c>
      <c r="I56" s="52">
        <v>0</v>
      </c>
    </row>
    <row r="57" spans="1:9" ht="27" customHeight="1" x14ac:dyDescent="0.2">
      <c r="A57" s="374" t="s">
        <v>283</v>
      </c>
      <c r="B57" s="375"/>
      <c r="C57" s="375"/>
      <c r="D57" s="375"/>
      <c r="E57" s="375"/>
      <c r="F57" s="376"/>
      <c r="G57" s="17">
        <v>48</v>
      </c>
      <c r="H57" s="53">
        <f>H27+H42+H55+H56</f>
        <v>449324924</v>
      </c>
      <c r="I57" s="53">
        <f>I27+I42+I55+I56</f>
        <v>-442430125</v>
      </c>
    </row>
    <row r="58" spans="1:9" ht="27" customHeight="1" x14ac:dyDescent="0.2">
      <c r="A58" s="377" t="s">
        <v>284</v>
      </c>
      <c r="B58" s="378"/>
      <c r="C58" s="378"/>
      <c r="D58" s="378"/>
      <c r="E58" s="378"/>
      <c r="F58" s="379"/>
      <c r="G58" s="22">
        <v>49</v>
      </c>
      <c r="H58" s="52">
        <v>665932900</v>
      </c>
      <c r="I58" s="52">
        <v>1115257823.54</v>
      </c>
    </row>
    <row r="59" spans="1:9" ht="28.9" customHeight="1" x14ac:dyDescent="0.2">
      <c r="A59" s="371" t="s">
        <v>285</v>
      </c>
      <c r="B59" s="372"/>
      <c r="C59" s="372"/>
      <c r="D59" s="372"/>
      <c r="E59" s="372"/>
      <c r="F59" s="373"/>
      <c r="G59" s="18">
        <v>50</v>
      </c>
      <c r="H59" s="54">
        <f>H57+H58</f>
        <v>1115257824</v>
      </c>
      <c r="I59" s="54">
        <f>I57+I58</f>
        <v>672827698.53999996</v>
      </c>
    </row>
  </sheetData>
  <sheetProtection algorithmName="SHA-512" hashValue="rJj1EfgBvxb3k5QPHa6r/ZvI420uzxam4UfzTlQkiuIZ9eztp1G661sWud+ASEOpxaNXwz0/w+cDCseLhlQUqw==" saltValue="7FrFLOh6DGlX3w3vSYsYn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55:I57 H42:I42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10:I10 H14:I14 H29:I35 H44:I48 H58:I59">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sqref="A1:I1"/>
    </sheetView>
  </sheetViews>
  <sheetFormatPr defaultRowHeight="12.75" x14ac:dyDescent="0.2"/>
  <cols>
    <col min="1" max="7" width="9.140625" style="11"/>
    <col min="8" max="9" width="20.71093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320" t="s">
        <v>286</v>
      </c>
      <c r="B1" s="343"/>
      <c r="C1" s="343"/>
      <c r="D1" s="343"/>
      <c r="E1" s="343"/>
      <c r="F1" s="343"/>
      <c r="G1" s="343"/>
      <c r="H1" s="343"/>
      <c r="I1" s="343"/>
    </row>
    <row r="2" spans="1:9" ht="12.75" customHeight="1" x14ac:dyDescent="0.2">
      <c r="A2" s="319" t="s">
        <v>287</v>
      </c>
      <c r="B2" s="284"/>
      <c r="C2" s="284"/>
      <c r="D2" s="284"/>
      <c r="E2" s="284"/>
      <c r="F2" s="284"/>
      <c r="G2" s="284"/>
      <c r="H2" s="284"/>
      <c r="I2" s="284"/>
    </row>
    <row r="3" spans="1:9" x14ac:dyDescent="0.2">
      <c r="A3" s="351" t="s">
        <v>288</v>
      </c>
      <c r="B3" s="386"/>
      <c r="C3" s="386"/>
      <c r="D3" s="386"/>
      <c r="E3" s="386"/>
      <c r="F3" s="386"/>
      <c r="G3" s="386"/>
      <c r="H3" s="386"/>
      <c r="I3" s="386"/>
    </row>
    <row r="4" spans="1:9" x14ac:dyDescent="0.2">
      <c r="A4" s="347" t="s">
        <v>289</v>
      </c>
      <c r="B4" s="288"/>
      <c r="C4" s="288"/>
      <c r="D4" s="288"/>
      <c r="E4" s="288"/>
      <c r="F4" s="288"/>
      <c r="G4" s="288"/>
      <c r="H4" s="288"/>
      <c r="I4" s="289"/>
    </row>
    <row r="5" spans="1:9" ht="24" thickBot="1" x14ac:dyDescent="0.25">
      <c r="A5" s="359" t="s">
        <v>290</v>
      </c>
      <c r="B5" s="360"/>
      <c r="C5" s="360"/>
      <c r="D5" s="360"/>
      <c r="E5" s="360"/>
      <c r="F5" s="361"/>
      <c r="G5" s="12" t="s">
        <v>291</v>
      </c>
      <c r="H5" s="46" t="s">
        <v>292</v>
      </c>
      <c r="I5" s="46" t="s">
        <v>293</v>
      </c>
    </row>
    <row r="6" spans="1:9" x14ac:dyDescent="0.2">
      <c r="A6" s="362">
        <v>1</v>
      </c>
      <c r="B6" s="363"/>
      <c r="C6" s="363"/>
      <c r="D6" s="363"/>
      <c r="E6" s="363"/>
      <c r="F6" s="364"/>
      <c r="G6" s="14">
        <v>2</v>
      </c>
      <c r="H6" s="20" t="s">
        <v>294</v>
      </c>
      <c r="I6" s="20" t="s">
        <v>295</v>
      </c>
    </row>
    <row r="7" spans="1:9" x14ac:dyDescent="0.2">
      <c r="A7" s="365" t="s">
        <v>296</v>
      </c>
      <c r="B7" s="381"/>
      <c r="C7" s="381"/>
      <c r="D7" s="381"/>
      <c r="E7" s="381"/>
      <c r="F7" s="381"/>
      <c r="G7" s="381"/>
      <c r="H7" s="381"/>
      <c r="I7" s="382"/>
    </row>
    <row r="8" spans="1:9" x14ac:dyDescent="0.2">
      <c r="A8" s="385" t="s">
        <v>297</v>
      </c>
      <c r="B8" s="385"/>
      <c r="C8" s="385"/>
      <c r="D8" s="385"/>
      <c r="E8" s="385"/>
      <c r="F8" s="385"/>
      <c r="G8" s="15">
        <v>1</v>
      </c>
      <c r="H8" s="51"/>
      <c r="I8" s="51"/>
    </row>
    <row r="9" spans="1:9" x14ac:dyDescent="0.2">
      <c r="A9" s="324" t="s">
        <v>298</v>
      </c>
      <c r="B9" s="324"/>
      <c r="C9" s="324"/>
      <c r="D9" s="324"/>
      <c r="E9" s="324"/>
      <c r="F9" s="324"/>
      <c r="G9" s="16">
        <v>2</v>
      </c>
      <c r="H9" s="52"/>
      <c r="I9" s="52"/>
    </row>
    <row r="10" spans="1:9" x14ac:dyDescent="0.2">
      <c r="A10" s="324" t="s">
        <v>299</v>
      </c>
      <c r="B10" s="324"/>
      <c r="C10" s="324"/>
      <c r="D10" s="324"/>
      <c r="E10" s="324"/>
      <c r="F10" s="324"/>
      <c r="G10" s="16">
        <v>3</v>
      </c>
      <c r="H10" s="52"/>
      <c r="I10" s="52"/>
    </row>
    <row r="11" spans="1:9" x14ac:dyDescent="0.2">
      <c r="A11" s="324" t="s">
        <v>300</v>
      </c>
      <c r="B11" s="324"/>
      <c r="C11" s="324"/>
      <c r="D11" s="324"/>
      <c r="E11" s="324"/>
      <c r="F11" s="324"/>
      <c r="G11" s="16">
        <v>4</v>
      </c>
      <c r="H11" s="52"/>
      <c r="I11" s="52"/>
    </row>
    <row r="12" spans="1:9" x14ac:dyDescent="0.2">
      <c r="A12" s="324" t="s">
        <v>414</v>
      </c>
      <c r="B12" s="324"/>
      <c r="C12" s="324"/>
      <c r="D12" s="324"/>
      <c r="E12" s="324"/>
      <c r="F12" s="324"/>
      <c r="G12" s="16">
        <v>5</v>
      </c>
      <c r="H12" s="52"/>
      <c r="I12" s="52"/>
    </row>
    <row r="13" spans="1:9" x14ac:dyDescent="0.2">
      <c r="A13" s="335" t="s">
        <v>415</v>
      </c>
      <c r="B13" s="335"/>
      <c r="C13" s="335"/>
      <c r="D13" s="335"/>
      <c r="E13" s="335"/>
      <c r="F13" s="335"/>
      <c r="G13" s="17">
        <v>6</v>
      </c>
      <c r="H13" s="53">
        <f>SUM(H8:H12)</f>
        <v>0</v>
      </c>
      <c r="I13" s="53">
        <f>SUM(I8:I12)</f>
        <v>0</v>
      </c>
    </row>
    <row r="14" spans="1:9" x14ac:dyDescent="0.2">
      <c r="A14" s="324" t="s">
        <v>416</v>
      </c>
      <c r="B14" s="324"/>
      <c r="C14" s="324"/>
      <c r="D14" s="324"/>
      <c r="E14" s="324"/>
      <c r="F14" s="324"/>
      <c r="G14" s="16">
        <v>7</v>
      </c>
      <c r="H14" s="52"/>
      <c r="I14" s="52"/>
    </row>
    <row r="15" spans="1:9" x14ac:dyDescent="0.2">
      <c r="A15" s="324" t="s">
        <v>417</v>
      </c>
      <c r="B15" s="324"/>
      <c r="C15" s="324"/>
      <c r="D15" s="324"/>
      <c r="E15" s="324"/>
      <c r="F15" s="324"/>
      <c r="G15" s="16">
        <v>8</v>
      </c>
      <c r="H15" s="52"/>
      <c r="I15" s="52"/>
    </row>
    <row r="16" spans="1:9" x14ac:dyDescent="0.2">
      <c r="A16" s="324" t="s">
        <v>419</v>
      </c>
      <c r="B16" s="324"/>
      <c r="C16" s="324"/>
      <c r="D16" s="324"/>
      <c r="E16" s="324"/>
      <c r="F16" s="324"/>
      <c r="G16" s="16">
        <v>9</v>
      </c>
      <c r="H16" s="52"/>
      <c r="I16" s="52"/>
    </row>
    <row r="17" spans="1:9" x14ac:dyDescent="0.2">
      <c r="A17" s="324" t="s">
        <v>420</v>
      </c>
      <c r="B17" s="324"/>
      <c r="C17" s="324"/>
      <c r="D17" s="324"/>
      <c r="E17" s="324"/>
      <c r="F17" s="324"/>
      <c r="G17" s="16">
        <v>10</v>
      </c>
      <c r="H17" s="52"/>
      <c r="I17" s="52"/>
    </row>
    <row r="18" spans="1:9" x14ac:dyDescent="0.2">
      <c r="A18" s="324" t="s">
        <v>421</v>
      </c>
      <c r="B18" s="324"/>
      <c r="C18" s="324"/>
      <c r="D18" s="324"/>
      <c r="E18" s="324"/>
      <c r="F18" s="324"/>
      <c r="G18" s="16">
        <v>11</v>
      </c>
      <c r="H18" s="52"/>
      <c r="I18" s="52"/>
    </row>
    <row r="19" spans="1:9" x14ac:dyDescent="0.2">
      <c r="A19" s="324" t="s">
        <v>422</v>
      </c>
      <c r="B19" s="324"/>
      <c r="C19" s="324"/>
      <c r="D19" s="324"/>
      <c r="E19" s="324"/>
      <c r="F19" s="324"/>
      <c r="G19" s="16">
        <v>12</v>
      </c>
      <c r="H19" s="52"/>
      <c r="I19" s="52"/>
    </row>
    <row r="20" spans="1:9" ht="25.9" customHeight="1" x14ac:dyDescent="0.2">
      <c r="A20" s="383" t="s">
        <v>423</v>
      </c>
      <c r="B20" s="384"/>
      <c r="C20" s="384"/>
      <c r="D20" s="384"/>
      <c r="E20" s="384"/>
      <c r="F20" s="384"/>
      <c r="G20" s="18">
        <v>13</v>
      </c>
      <c r="H20" s="54">
        <f>H14+H15+H16+H17+H18+H19</f>
        <v>0</v>
      </c>
      <c r="I20" s="54">
        <f>I14+I15+I16+I17+I18+I19</f>
        <v>0</v>
      </c>
    </row>
    <row r="21" spans="1:9" ht="25.9" customHeight="1" x14ac:dyDescent="0.2">
      <c r="A21" s="383" t="s">
        <v>424</v>
      </c>
      <c r="B21" s="384"/>
      <c r="C21" s="384"/>
      <c r="D21" s="384"/>
      <c r="E21" s="384"/>
      <c r="F21" s="384"/>
      <c r="G21" s="18">
        <v>14</v>
      </c>
      <c r="H21" s="54">
        <f>H13+H20</f>
        <v>0</v>
      </c>
      <c r="I21" s="54">
        <f>I13+I20</f>
        <v>0</v>
      </c>
    </row>
    <row r="22" spans="1:9" x14ac:dyDescent="0.2">
      <c r="A22" s="365" t="s">
        <v>301</v>
      </c>
      <c r="B22" s="381"/>
      <c r="C22" s="381"/>
      <c r="D22" s="381"/>
      <c r="E22" s="381"/>
      <c r="F22" s="381"/>
      <c r="G22" s="381"/>
      <c r="H22" s="381"/>
      <c r="I22" s="382"/>
    </row>
    <row r="23" spans="1:9" ht="26.45" customHeight="1" x14ac:dyDescent="0.2">
      <c r="A23" s="385" t="s">
        <v>418</v>
      </c>
      <c r="B23" s="385"/>
      <c r="C23" s="385"/>
      <c r="D23" s="385"/>
      <c r="E23" s="385"/>
      <c r="F23" s="385"/>
      <c r="G23" s="15">
        <v>15</v>
      </c>
      <c r="H23" s="51"/>
      <c r="I23" s="51"/>
    </row>
    <row r="24" spans="1:9" x14ac:dyDescent="0.2">
      <c r="A24" s="324" t="s">
        <v>302</v>
      </c>
      <c r="B24" s="324"/>
      <c r="C24" s="324"/>
      <c r="D24" s="324"/>
      <c r="E24" s="324"/>
      <c r="F24" s="324"/>
      <c r="G24" s="15">
        <v>16</v>
      </c>
      <c r="H24" s="52"/>
      <c r="I24" s="52"/>
    </row>
    <row r="25" spans="1:9" x14ac:dyDescent="0.2">
      <c r="A25" s="324" t="s">
        <v>303</v>
      </c>
      <c r="B25" s="324"/>
      <c r="C25" s="324"/>
      <c r="D25" s="324"/>
      <c r="E25" s="324"/>
      <c r="F25" s="324"/>
      <c r="G25" s="15">
        <v>17</v>
      </c>
      <c r="H25" s="52"/>
      <c r="I25" s="52"/>
    </row>
    <row r="26" spans="1:9" x14ac:dyDescent="0.2">
      <c r="A26" s="324" t="s">
        <v>304</v>
      </c>
      <c r="B26" s="324"/>
      <c r="C26" s="324"/>
      <c r="D26" s="324"/>
      <c r="E26" s="324"/>
      <c r="F26" s="324"/>
      <c r="G26" s="15">
        <v>18</v>
      </c>
      <c r="H26" s="52"/>
      <c r="I26" s="52"/>
    </row>
    <row r="27" spans="1:9" x14ac:dyDescent="0.2">
      <c r="A27" s="324" t="s">
        <v>305</v>
      </c>
      <c r="B27" s="324"/>
      <c r="C27" s="324"/>
      <c r="D27" s="324"/>
      <c r="E27" s="324"/>
      <c r="F27" s="324"/>
      <c r="G27" s="15">
        <v>19</v>
      </c>
      <c r="H27" s="52"/>
      <c r="I27" s="52"/>
    </row>
    <row r="28" spans="1:9" x14ac:dyDescent="0.2">
      <c r="A28" s="324" t="s">
        <v>306</v>
      </c>
      <c r="B28" s="324"/>
      <c r="C28" s="324"/>
      <c r="D28" s="324"/>
      <c r="E28" s="324"/>
      <c r="F28" s="324"/>
      <c r="G28" s="15">
        <v>20</v>
      </c>
      <c r="H28" s="52"/>
      <c r="I28" s="52"/>
    </row>
    <row r="29" spans="1:9" ht="25.15" customHeight="1" x14ac:dyDescent="0.2">
      <c r="A29" s="335" t="s">
        <v>425</v>
      </c>
      <c r="B29" s="335"/>
      <c r="C29" s="335"/>
      <c r="D29" s="335"/>
      <c r="E29" s="335"/>
      <c r="F29" s="335"/>
      <c r="G29" s="17">
        <v>21</v>
      </c>
      <c r="H29" s="53">
        <f>SUM(H23:H28)</f>
        <v>0</v>
      </c>
      <c r="I29" s="53">
        <f>SUM(I23:I28)</f>
        <v>0</v>
      </c>
    </row>
    <row r="30" spans="1:9" ht="21" customHeight="1" x14ac:dyDescent="0.2">
      <c r="A30" s="324" t="s">
        <v>307</v>
      </c>
      <c r="B30" s="324"/>
      <c r="C30" s="324"/>
      <c r="D30" s="324"/>
      <c r="E30" s="324"/>
      <c r="F30" s="324"/>
      <c r="G30" s="16">
        <v>22</v>
      </c>
      <c r="H30" s="52"/>
      <c r="I30" s="52"/>
    </row>
    <row r="31" spans="1:9" x14ac:dyDescent="0.2">
      <c r="A31" s="324" t="s">
        <v>308</v>
      </c>
      <c r="B31" s="324"/>
      <c r="C31" s="324"/>
      <c r="D31" s="324"/>
      <c r="E31" s="324"/>
      <c r="F31" s="324"/>
      <c r="G31" s="16">
        <v>23</v>
      </c>
      <c r="H31" s="52"/>
      <c r="I31" s="52"/>
    </row>
    <row r="32" spans="1:9" x14ac:dyDescent="0.2">
      <c r="A32" s="324" t="s">
        <v>309</v>
      </c>
      <c r="B32" s="324"/>
      <c r="C32" s="324"/>
      <c r="D32" s="324"/>
      <c r="E32" s="324"/>
      <c r="F32" s="324"/>
      <c r="G32" s="16">
        <v>24</v>
      </c>
      <c r="H32" s="52"/>
      <c r="I32" s="52"/>
    </row>
    <row r="33" spans="1:9" x14ac:dyDescent="0.2">
      <c r="A33" s="324" t="s">
        <v>310</v>
      </c>
      <c r="B33" s="324"/>
      <c r="C33" s="324"/>
      <c r="D33" s="324"/>
      <c r="E33" s="324"/>
      <c r="F33" s="324"/>
      <c r="G33" s="16">
        <v>25</v>
      </c>
      <c r="H33" s="52"/>
      <c r="I33" s="52"/>
    </row>
    <row r="34" spans="1:9" x14ac:dyDescent="0.2">
      <c r="A34" s="324" t="s">
        <v>311</v>
      </c>
      <c r="B34" s="324"/>
      <c r="C34" s="324"/>
      <c r="D34" s="324"/>
      <c r="E34" s="324"/>
      <c r="F34" s="324"/>
      <c r="G34" s="16">
        <v>26</v>
      </c>
      <c r="H34" s="52"/>
      <c r="I34" s="52"/>
    </row>
    <row r="35" spans="1:9" ht="28.9" customHeight="1" x14ac:dyDescent="0.2">
      <c r="A35" s="335" t="s">
        <v>426</v>
      </c>
      <c r="B35" s="335"/>
      <c r="C35" s="335"/>
      <c r="D35" s="335"/>
      <c r="E35" s="335"/>
      <c r="F35" s="335"/>
      <c r="G35" s="17">
        <v>27</v>
      </c>
      <c r="H35" s="53">
        <f>SUM(H30:H34)</f>
        <v>0</v>
      </c>
      <c r="I35" s="53">
        <f>SUM(I30:I34)</f>
        <v>0</v>
      </c>
    </row>
    <row r="36" spans="1:9" ht="26.45" customHeight="1" x14ac:dyDescent="0.2">
      <c r="A36" s="383" t="s">
        <v>427</v>
      </c>
      <c r="B36" s="384"/>
      <c r="C36" s="384"/>
      <c r="D36" s="384"/>
      <c r="E36" s="384"/>
      <c r="F36" s="384"/>
      <c r="G36" s="18">
        <v>28</v>
      </c>
      <c r="H36" s="54">
        <f>H29+H35</f>
        <v>0</v>
      </c>
      <c r="I36" s="54">
        <f>I29+I35</f>
        <v>0</v>
      </c>
    </row>
    <row r="37" spans="1:9" x14ac:dyDescent="0.2">
      <c r="A37" s="365" t="s">
        <v>312</v>
      </c>
      <c r="B37" s="381"/>
      <c r="C37" s="381"/>
      <c r="D37" s="381"/>
      <c r="E37" s="381"/>
      <c r="F37" s="381"/>
      <c r="G37" s="381">
        <v>0</v>
      </c>
      <c r="H37" s="381"/>
      <c r="I37" s="382"/>
    </row>
    <row r="38" spans="1:9" x14ac:dyDescent="0.2">
      <c r="A38" s="380" t="s">
        <v>313</v>
      </c>
      <c r="B38" s="380"/>
      <c r="C38" s="380"/>
      <c r="D38" s="380"/>
      <c r="E38" s="380"/>
      <c r="F38" s="380"/>
      <c r="G38" s="15">
        <v>29</v>
      </c>
      <c r="H38" s="51"/>
      <c r="I38" s="51"/>
    </row>
    <row r="39" spans="1:9" ht="21.6" customHeight="1" x14ac:dyDescent="0.2">
      <c r="A39" s="268" t="s">
        <v>314</v>
      </c>
      <c r="B39" s="268"/>
      <c r="C39" s="268"/>
      <c r="D39" s="268"/>
      <c r="E39" s="268"/>
      <c r="F39" s="268"/>
      <c r="G39" s="15">
        <v>30</v>
      </c>
      <c r="H39" s="51"/>
      <c r="I39" s="51"/>
    </row>
    <row r="40" spans="1:9" x14ac:dyDescent="0.2">
      <c r="A40" s="268" t="s">
        <v>315</v>
      </c>
      <c r="B40" s="268"/>
      <c r="C40" s="268"/>
      <c r="D40" s="268"/>
      <c r="E40" s="268"/>
      <c r="F40" s="268"/>
      <c r="G40" s="15">
        <v>31</v>
      </c>
      <c r="H40" s="51"/>
      <c r="I40" s="51"/>
    </row>
    <row r="41" spans="1:9" x14ac:dyDescent="0.2">
      <c r="A41" s="268" t="s">
        <v>316</v>
      </c>
      <c r="B41" s="268"/>
      <c r="C41" s="268"/>
      <c r="D41" s="268"/>
      <c r="E41" s="268"/>
      <c r="F41" s="268"/>
      <c r="G41" s="15">
        <v>32</v>
      </c>
      <c r="H41" s="51"/>
      <c r="I41" s="51"/>
    </row>
    <row r="42" spans="1:9" ht="26.45" customHeight="1" x14ac:dyDescent="0.2">
      <c r="A42" s="335" t="s">
        <v>428</v>
      </c>
      <c r="B42" s="335"/>
      <c r="C42" s="335"/>
      <c r="D42" s="335"/>
      <c r="E42" s="335"/>
      <c r="F42" s="335"/>
      <c r="G42" s="17">
        <v>33</v>
      </c>
      <c r="H42" s="53">
        <f>H41+H40+H39+H38</f>
        <v>0</v>
      </c>
      <c r="I42" s="53">
        <f>I41+I40+I39+I38</f>
        <v>0</v>
      </c>
    </row>
    <row r="43" spans="1:9" ht="22.9" customHeight="1" x14ac:dyDescent="0.2">
      <c r="A43" s="268" t="s">
        <v>317</v>
      </c>
      <c r="B43" s="268"/>
      <c r="C43" s="268"/>
      <c r="D43" s="268"/>
      <c r="E43" s="268"/>
      <c r="F43" s="268"/>
      <c r="G43" s="16">
        <v>34</v>
      </c>
      <c r="H43" s="52"/>
      <c r="I43" s="52"/>
    </row>
    <row r="44" spans="1:9" x14ac:dyDescent="0.2">
      <c r="A44" s="268" t="s">
        <v>318</v>
      </c>
      <c r="B44" s="268"/>
      <c r="C44" s="268"/>
      <c r="D44" s="268"/>
      <c r="E44" s="268"/>
      <c r="F44" s="268"/>
      <c r="G44" s="16">
        <v>35</v>
      </c>
      <c r="H44" s="52"/>
      <c r="I44" s="52"/>
    </row>
    <row r="45" spans="1:9" x14ac:dyDescent="0.2">
      <c r="A45" s="268" t="s">
        <v>319</v>
      </c>
      <c r="B45" s="268"/>
      <c r="C45" s="268"/>
      <c r="D45" s="268"/>
      <c r="E45" s="268"/>
      <c r="F45" s="268"/>
      <c r="G45" s="16">
        <v>36</v>
      </c>
      <c r="H45" s="52"/>
      <c r="I45" s="52"/>
    </row>
    <row r="46" spans="1:9" ht="25.15" customHeight="1" x14ac:dyDescent="0.2">
      <c r="A46" s="268" t="s">
        <v>320</v>
      </c>
      <c r="B46" s="268"/>
      <c r="C46" s="268"/>
      <c r="D46" s="268"/>
      <c r="E46" s="268"/>
      <c r="F46" s="268"/>
      <c r="G46" s="16">
        <v>37</v>
      </c>
      <c r="H46" s="52"/>
      <c r="I46" s="52"/>
    </row>
    <row r="47" spans="1:9" x14ac:dyDescent="0.2">
      <c r="A47" s="268" t="s">
        <v>321</v>
      </c>
      <c r="B47" s="268"/>
      <c r="C47" s="268"/>
      <c r="D47" s="268"/>
      <c r="E47" s="268"/>
      <c r="F47" s="268"/>
      <c r="G47" s="16">
        <v>38</v>
      </c>
      <c r="H47" s="52"/>
      <c r="I47" s="52"/>
    </row>
    <row r="48" spans="1:9" ht="25.15" customHeight="1" x14ac:dyDescent="0.2">
      <c r="A48" s="335" t="s">
        <v>429</v>
      </c>
      <c r="B48" s="335"/>
      <c r="C48" s="335"/>
      <c r="D48" s="335"/>
      <c r="E48" s="335"/>
      <c r="F48" s="335"/>
      <c r="G48" s="17">
        <v>39</v>
      </c>
      <c r="H48" s="53">
        <f>H47+H46+H45+H44+H43</f>
        <v>0</v>
      </c>
      <c r="I48" s="53">
        <f>I47+I46+I45+I44+I43</f>
        <v>0</v>
      </c>
    </row>
    <row r="49" spans="1:9" ht="28.15" customHeight="1" x14ac:dyDescent="0.2">
      <c r="A49" s="329" t="s">
        <v>430</v>
      </c>
      <c r="B49" s="330"/>
      <c r="C49" s="330"/>
      <c r="D49" s="330"/>
      <c r="E49" s="330"/>
      <c r="F49" s="330"/>
      <c r="G49" s="17">
        <v>40</v>
      </c>
      <c r="H49" s="53">
        <f>H48+H42</f>
        <v>0</v>
      </c>
      <c r="I49" s="53">
        <f>I48+I42</f>
        <v>0</v>
      </c>
    </row>
    <row r="50" spans="1:9" x14ac:dyDescent="0.2">
      <c r="A50" s="324" t="s">
        <v>322</v>
      </c>
      <c r="B50" s="324"/>
      <c r="C50" s="324"/>
      <c r="D50" s="324"/>
      <c r="E50" s="324"/>
      <c r="F50" s="324"/>
      <c r="G50" s="16">
        <v>41</v>
      </c>
      <c r="H50" s="52"/>
      <c r="I50" s="52"/>
    </row>
    <row r="51" spans="1:9" ht="24.6" customHeight="1" x14ac:dyDescent="0.2">
      <c r="A51" s="329" t="s">
        <v>431</v>
      </c>
      <c r="B51" s="330"/>
      <c r="C51" s="330"/>
      <c r="D51" s="330"/>
      <c r="E51" s="330"/>
      <c r="F51" s="330"/>
      <c r="G51" s="17">
        <v>42</v>
      </c>
      <c r="H51" s="53">
        <f>H21+H36+H49+H50</f>
        <v>0</v>
      </c>
      <c r="I51" s="53">
        <f>I21+I36+I49+I50</f>
        <v>0</v>
      </c>
    </row>
    <row r="52" spans="1:9" ht="23.45" customHeight="1" x14ac:dyDescent="0.2">
      <c r="A52" s="389" t="s">
        <v>432</v>
      </c>
      <c r="B52" s="390"/>
      <c r="C52" s="390"/>
      <c r="D52" s="390"/>
      <c r="E52" s="390"/>
      <c r="F52" s="390"/>
      <c r="G52" s="16">
        <v>43</v>
      </c>
      <c r="H52" s="52"/>
      <c r="I52" s="52"/>
    </row>
    <row r="53" spans="1:9" ht="28.9" customHeight="1" x14ac:dyDescent="0.2">
      <c r="A53" s="387" t="s">
        <v>433</v>
      </c>
      <c r="B53" s="388"/>
      <c r="C53" s="388"/>
      <c r="D53" s="388"/>
      <c r="E53" s="388"/>
      <c r="F53" s="388"/>
      <c r="G53" s="19">
        <v>44</v>
      </c>
      <c r="H53" s="67">
        <f>H52+H51</f>
        <v>0</v>
      </c>
      <c r="I53" s="67">
        <f>I52+I51</f>
        <v>0</v>
      </c>
    </row>
  </sheetData>
  <sheetProtection algorithmName="SHA-512" hashValue="zs79uqijfzws3cehZvpm1dJ6N3JeKVCZIXxty16N1js+i33uzZAIeZyRUiHIVD947w22UvEKNWHj2R2gSDgUdA==" saltValue="9MYX37/Q8kJm/gSIexAEUw==" spinCount="100000" sheet="1" objects="1" scenarios="1"/>
  <mergeCells count="5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 ref="A15:F15"/>
    <mergeCell ref="A20:F20"/>
    <mergeCell ref="A22:I22"/>
    <mergeCell ref="A23:F23"/>
    <mergeCell ref="A24:F24"/>
    <mergeCell ref="A16:F16"/>
    <mergeCell ref="A17:F17"/>
    <mergeCell ref="A18:F18"/>
    <mergeCell ref="A19:F19"/>
    <mergeCell ref="A21:F21"/>
    <mergeCell ref="A7:I7"/>
    <mergeCell ref="A8:F8"/>
    <mergeCell ref="A9:F9"/>
    <mergeCell ref="A10:F10"/>
    <mergeCell ref="A11:F11"/>
    <mergeCell ref="A27:F27"/>
    <mergeCell ref="A28:F28"/>
    <mergeCell ref="A29:F29"/>
    <mergeCell ref="A37:I37"/>
    <mergeCell ref="A35:F35"/>
    <mergeCell ref="A36:F36"/>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36:I36 H33:I33 H13:I13 H49:I51 H15:I21">
      <formula1>999999999999</formula1>
    </dataValidation>
    <dataValidation type="whole" operator="lessThanOrEqual" allowBlank="1" showInputMessage="1" showErrorMessage="1" errorTitle="Incorrect entry" error="You can enter only negative whole numbers or a zero" sqref="H35:I35 H48:I48">
      <formula1>0</formula1>
    </dataValidation>
    <dataValidation type="whole" operator="greaterThanOrEqual" allowBlank="1" showInputMessage="1" showErrorMessage="1" errorTitle="Incorrect entry" error="You can enter only positive whole numbers" sqref="H8:I11 H52:I53 H23:I29 H38:I42">
      <formula1>0</formula1>
    </dataValidation>
    <dataValidation operator="lessThanOrEqual" allowBlank="1" showInputMessage="1" showErrorMessage="1" errorTitle="Incorrect entry" error="You can enter only negative whole numbers or a zero" sqref="H12:I12 H14:I14 H30:I32 H34:I34 H43:I47"/>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view="pageBreakPreview" zoomScale="90" zoomScaleNormal="100" zoomScaleSheetLayoutView="90" workbookViewId="0">
      <pane ySplit="6" topLeftCell="A37" activePane="bottomLeft" state="frozen"/>
      <selection pane="bottomLeft" activeCell="V41" sqref="V41"/>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2.7109375" style="69"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91" t="s">
        <v>323</v>
      </c>
      <c r="B1" s="392"/>
      <c r="C1" s="392"/>
      <c r="D1" s="392"/>
      <c r="E1" s="392"/>
      <c r="F1" s="392"/>
      <c r="G1" s="392"/>
      <c r="H1" s="392"/>
      <c r="I1" s="392"/>
      <c r="J1" s="392"/>
      <c r="K1" s="68"/>
    </row>
    <row r="2" spans="1:25" ht="15.75" x14ac:dyDescent="0.2">
      <c r="A2" s="3"/>
      <c r="B2" s="4"/>
      <c r="C2" s="393" t="s">
        <v>324</v>
      </c>
      <c r="D2" s="393"/>
      <c r="E2" s="5">
        <v>44562</v>
      </c>
      <c r="F2" s="6" t="s">
        <v>325</v>
      </c>
      <c r="G2" s="5">
        <v>44926</v>
      </c>
      <c r="H2" s="70"/>
      <c r="I2" s="70"/>
      <c r="J2" s="70"/>
      <c r="K2" s="71"/>
      <c r="X2" s="72" t="s">
        <v>326</v>
      </c>
    </row>
    <row r="3" spans="1:25" ht="13.5" customHeight="1" thickBot="1" x14ac:dyDescent="0.25">
      <c r="A3" s="396" t="s">
        <v>327</v>
      </c>
      <c r="B3" s="397"/>
      <c r="C3" s="397"/>
      <c r="D3" s="397"/>
      <c r="E3" s="397"/>
      <c r="F3" s="397"/>
      <c r="G3" s="400" t="s">
        <v>328</v>
      </c>
      <c r="H3" s="402" t="s">
        <v>329</v>
      </c>
      <c r="I3" s="402"/>
      <c r="J3" s="402"/>
      <c r="K3" s="402"/>
      <c r="L3" s="402"/>
      <c r="M3" s="402"/>
      <c r="N3" s="402"/>
      <c r="O3" s="402"/>
      <c r="P3" s="402"/>
      <c r="Q3" s="402"/>
      <c r="R3" s="402"/>
      <c r="S3" s="402"/>
      <c r="T3" s="402"/>
      <c r="U3" s="402"/>
      <c r="V3" s="402"/>
      <c r="W3" s="402"/>
      <c r="X3" s="402" t="s">
        <v>330</v>
      </c>
      <c r="Y3" s="404" t="s">
        <v>331</v>
      </c>
    </row>
    <row r="4" spans="1:25" ht="90.75" thickBot="1" x14ac:dyDescent="0.25">
      <c r="A4" s="398"/>
      <c r="B4" s="399"/>
      <c r="C4" s="399"/>
      <c r="D4" s="399"/>
      <c r="E4" s="399"/>
      <c r="F4" s="399"/>
      <c r="G4" s="401"/>
      <c r="H4" s="73" t="s">
        <v>332</v>
      </c>
      <c r="I4" s="73" t="s">
        <v>333</v>
      </c>
      <c r="J4" s="73" t="s">
        <v>334</v>
      </c>
      <c r="K4" s="73" t="s">
        <v>335</v>
      </c>
      <c r="L4" s="73" t="s">
        <v>336</v>
      </c>
      <c r="M4" s="73" t="s">
        <v>337</v>
      </c>
      <c r="N4" s="73" t="s">
        <v>338</v>
      </c>
      <c r="O4" s="73" t="s">
        <v>339</v>
      </c>
      <c r="P4" s="114" t="s">
        <v>434</v>
      </c>
      <c r="Q4" s="73" t="s">
        <v>340</v>
      </c>
      <c r="R4" s="73" t="s">
        <v>341</v>
      </c>
      <c r="S4" s="114" t="s">
        <v>436</v>
      </c>
      <c r="T4" s="114" t="s">
        <v>438</v>
      </c>
      <c r="U4" s="73" t="s">
        <v>342</v>
      </c>
      <c r="V4" s="73" t="s">
        <v>343</v>
      </c>
      <c r="W4" s="73" t="s">
        <v>344</v>
      </c>
      <c r="X4" s="403"/>
      <c r="Y4" s="405"/>
    </row>
    <row r="5" spans="1:25" ht="22.5" x14ac:dyDescent="0.2">
      <c r="A5" s="406">
        <v>1</v>
      </c>
      <c r="B5" s="407"/>
      <c r="C5" s="407"/>
      <c r="D5" s="407"/>
      <c r="E5" s="407"/>
      <c r="F5" s="407"/>
      <c r="G5" s="7">
        <v>2</v>
      </c>
      <c r="H5" s="74" t="s">
        <v>345</v>
      </c>
      <c r="I5" s="75" t="s">
        <v>346</v>
      </c>
      <c r="J5" s="74" t="s">
        <v>347</v>
      </c>
      <c r="K5" s="75" t="s">
        <v>348</v>
      </c>
      <c r="L5" s="74" t="s">
        <v>349</v>
      </c>
      <c r="M5" s="75" t="s">
        <v>350</v>
      </c>
      <c r="N5" s="74" t="s">
        <v>351</v>
      </c>
      <c r="O5" s="75" t="s">
        <v>352</v>
      </c>
      <c r="P5" s="74" t="s">
        <v>353</v>
      </c>
      <c r="Q5" s="75" t="s">
        <v>354</v>
      </c>
      <c r="R5" s="74" t="s">
        <v>355</v>
      </c>
      <c r="S5" s="74" t="s">
        <v>435</v>
      </c>
      <c r="T5" s="74" t="s">
        <v>437</v>
      </c>
      <c r="U5" s="74" t="s">
        <v>439</v>
      </c>
      <c r="V5" s="74" t="s">
        <v>440</v>
      </c>
      <c r="W5" s="74" t="s">
        <v>442</v>
      </c>
      <c r="X5" s="74">
        <v>19</v>
      </c>
      <c r="Y5" s="76" t="s">
        <v>441</v>
      </c>
    </row>
    <row r="6" spans="1:25" x14ac:dyDescent="0.2">
      <c r="A6" s="408" t="s">
        <v>356</v>
      </c>
      <c r="B6" s="408"/>
      <c r="C6" s="408"/>
      <c r="D6" s="408"/>
      <c r="E6" s="408"/>
      <c r="F6" s="408"/>
      <c r="G6" s="408"/>
      <c r="H6" s="408"/>
      <c r="I6" s="408"/>
      <c r="J6" s="408"/>
      <c r="K6" s="408"/>
      <c r="L6" s="408"/>
      <c r="M6" s="408"/>
      <c r="N6" s="409"/>
      <c r="O6" s="409"/>
      <c r="P6" s="409"/>
      <c r="Q6" s="409"/>
      <c r="R6" s="409"/>
      <c r="S6" s="409"/>
      <c r="T6" s="409"/>
      <c r="U6" s="409"/>
      <c r="V6" s="409"/>
      <c r="W6" s="409"/>
      <c r="X6" s="409"/>
      <c r="Y6" s="410"/>
    </row>
    <row r="7" spans="1:25" x14ac:dyDescent="0.2">
      <c r="A7" s="411" t="s">
        <v>357</v>
      </c>
      <c r="B7" s="411"/>
      <c r="C7" s="411"/>
      <c r="D7" s="411"/>
      <c r="E7" s="411"/>
      <c r="F7" s="411"/>
      <c r="G7" s="8">
        <v>1</v>
      </c>
      <c r="H7" s="77">
        <v>1672021210</v>
      </c>
      <c r="I7" s="77">
        <v>5223432</v>
      </c>
      <c r="J7" s="77">
        <v>83601061</v>
      </c>
      <c r="K7" s="77">
        <v>136815284</v>
      </c>
      <c r="L7" s="77">
        <v>124418267</v>
      </c>
      <c r="M7" s="77">
        <v>0</v>
      </c>
      <c r="N7" s="77">
        <v>2513434</v>
      </c>
      <c r="O7" s="77">
        <v>0</v>
      </c>
      <c r="P7" s="77">
        <v>872</v>
      </c>
      <c r="Q7" s="77">
        <v>0</v>
      </c>
      <c r="R7" s="77">
        <v>0</v>
      </c>
      <c r="S7" s="77">
        <v>0</v>
      </c>
      <c r="T7" s="77">
        <v>0</v>
      </c>
      <c r="U7" s="77">
        <v>715882878</v>
      </c>
      <c r="V7" s="77">
        <v>-329593506</v>
      </c>
      <c r="W7" s="78">
        <f>H7+I7+J7+K7-L7+M7+N7+O7+P7+Q7+R7+U7+V7+S7+T7</f>
        <v>2162046398</v>
      </c>
      <c r="X7" s="77">
        <v>701810928</v>
      </c>
      <c r="Y7" s="78">
        <f>W7+X7</f>
        <v>2863857326</v>
      </c>
    </row>
    <row r="8" spans="1:25" x14ac:dyDescent="0.2">
      <c r="A8" s="394" t="s">
        <v>358</v>
      </c>
      <c r="B8" s="394"/>
      <c r="C8" s="394"/>
      <c r="D8" s="394"/>
      <c r="E8" s="394"/>
      <c r="F8" s="394"/>
      <c r="G8" s="8">
        <v>2</v>
      </c>
      <c r="H8" s="77">
        <v>0</v>
      </c>
      <c r="I8" s="77">
        <v>0</v>
      </c>
      <c r="J8" s="77">
        <v>0</v>
      </c>
      <c r="K8" s="77">
        <v>0</v>
      </c>
      <c r="L8" s="77">
        <v>0</v>
      </c>
      <c r="M8" s="77">
        <v>0</v>
      </c>
      <c r="N8" s="77">
        <v>0</v>
      </c>
      <c r="O8" s="77">
        <v>0</v>
      </c>
      <c r="P8" s="77">
        <v>0</v>
      </c>
      <c r="Q8" s="77">
        <v>0</v>
      </c>
      <c r="R8" s="77">
        <v>0</v>
      </c>
      <c r="S8" s="77">
        <v>0</v>
      </c>
      <c r="T8" s="77">
        <v>0</v>
      </c>
      <c r="U8" s="77">
        <v>0</v>
      </c>
      <c r="V8" s="77">
        <v>0</v>
      </c>
      <c r="W8" s="78">
        <f t="shared" ref="W8:W9" si="0">H8+I8+J8+K8-L8+M8+N8+O8+P8+Q8+R8+U8+V8+S8+T8</f>
        <v>0</v>
      </c>
      <c r="X8" s="77">
        <v>0</v>
      </c>
      <c r="Y8" s="78">
        <f t="shared" ref="Y8:Y9" si="1">W8+X8</f>
        <v>0</v>
      </c>
    </row>
    <row r="9" spans="1:25" x14ac:dyDescent="0.2">
      <c r="A9" s="394" t="s">
        <v>359</v>
      </c>
      <c r="B9" s="394"/>
      <c r="C9" s="394"/>
      <c r="D9" s="394"/>
      <c r="E9" s="394"/>
      <c r="F9" s="394"/>
      <c r="G9" s="8">
        <v>3</v>
      </c>
      <c r="H9" s="77">
        <v>0</v>
      </c>
      <c r="I9" s="77">
        <v>0</v>
      </c>
      <c r="J9" s="77">
        <v>0</v>
      </c>
      <c r="K9" s="77">
        <v>0</v>
      </c>
      <c r="L9" s="77">
        <v>0</v>
      </c>
      <c r="M9" s="77">
        <v>0</v>
      </c>
      <c r="N9" s="77">
        <v>0</v>
      </c>
      <c r="O9" s="77">
        <v>0</v>
      </c>
      <c r="P9" s="77">
        <v>0</v>
      </c>
      <c r="Q9" s="77">
        <v>0</v>
      </c>
      <c r="R9" s="77">
        <v>0</v>
      </c>
      <c r="S9" s="77">
        <v>0</v>
      </c>
      <c r="T9" s="77">
        <v>0</v>
      </c>
      <c r="U9" s="77">
        <v>0</v>
      </c>
      <c r="V9" s="77">
        <v>0</v>
      </c>
      <c r="W9" s="78">
        <f t="shared" si="0"/>
        <v>0</v>
      </c>
      <c r="X9" s="77">
        <v>0</v>
      </c>
      <c r="Y9" s="78">
        <f t="shared" si="1"/>
        <v>0</v>
      </c>
    </row>
    <row r="10" spans="1:25" ht="22.5" customHeight="1" x14ac:dyDescent="0.2">
      <c r="A10" s="395" t="s">
        <v>360</v>
      </c>
      <c r="B10" s="395"/>
      <c r="C10" s="395"/>
      <c r="D10" s="395"/>
      <c r="E10" s="395"/>
      <c r="F10" s="395"/>
      <c r="G10" s="9">
        <v>4</v>
      </c>
      <c r="H10" s="79">
        <f>H7+H8+H9</f>
        <v>1672021210</v>
      </c>
      <c r="I10" s="79">
        <f t="shared" ref="I10:Y10" si="2">I7+I8+I9</f>
        <v>5223432</v>
      </c>
      <c r="J10" s="79">
        <f t="shared" si="2"/>
        <v>83601061</v>
      </c>
      <c r="K10" s="79">
        <f t="shared" si="2"/>
        <v>136815284</v>
      </c>
      <c r="L10" s="79">
        <f t="shared" si="2"/>
        <v>124418267</v>
      </c>
      <c r="M10" s="79">
        <f t="shared" si="2"/>
        <v>0</v>
      </c>
      <c r="N10" s="79">
        <f t="shared" si="2"/>
        <v>2513434</v>
      </c>
      <c r="O10" s="79">
        <f t="shared" si="2"/>
        <v>0</v>
      </c>
      <c r="P10" s="79">
        <f t="shared" si="2"/>
        <v>872</v>
      </c>
      <c r="Q10" s="79">
        <f t="shared" si="2"/>
        <v>0</v>
      </c>
      <c r="R10" s="79">
        <f t="shared" si="2"/>
        <v>0</v>
      </c>
      <c r="S10" s="79">
        <f t="shared" si="2"/>
        <v>0</v>
      </c>
      <c r="T10" s="79">
        <f t="shared" si="2"/>
        <v>0</v>
      </c>
      <c r="U10" s="79">
        <f t="shared" si="2"/>
        <v>715882878</v>
      </c>
      <c r="V10" s="79">
        <f t="shared" si="2"/>
        <v>-329593506</v>
      </c>
      <c r="W10" s="79">
        <f t="shared" si="2"/>
        <v>2162046398</v>
      </c>
      <c r="X10" s="79">
        <f t="shared" si="2"/>
        <v>701810928</v>
      </c>
      <c r="Y10" s="79">
        <f t="shared" si="2"/>
        <v>2863857326</v>
      </c>
    </row>
    <row r="11" spans="1:25" x14ac:dyDescent="0.2">
      <c r="A11" s="394" t="s">
        <v>361</v>
      </c>
      <c r="B11" s="394"/>
      <c r="C11" s="394"/>
      <c r="D11" s="394"/>
      <c r="E11" s="394"/>
      <c r="F11" s="394"/>
      <c r="G11" s="8">
        <v>5</v>
      </c>
      <c r="H11" s="81">
        <v>0</v>
      </c>
      <c r="I11" s="81">
        <v>0</v>
      </c>
      <c r="J11" s="81">
        <v>0</v>
      </c>
      <c r="K11" s="81">
        <v>0</v>
      </c>
      <c r="L11" s="81">
        <v>0</v>
      </c>
      <c r="M11" s="81">
        <v>0</v>
      </c>
      <c r="N11" s="81">
        <v>0</v>
      </c>
      <c r="O11" s="81">
        <v>0</v>
      </c>
      <c r="P11" s="81">
        <v>0</v>
      </c>
      <c r="Q11" s="81">
        <v>0</v>
      </c>
      <c r="R11" s="81">
        <v>0</v>
      </c>
      <c r="S11" s="81"/>
      <c r="T11" s="81"/>
      <c r="U11" s="81">
        <v>0</v>
      </c>
      <c r="V11" s="77">
        <v>104374607</v>
      </c>
      <c r="W11" s="78">
        <f t="shared" ref="W11:W29" si="3">H11+I11+J11+K11-L11+M11+N11+O11+P11+Q11+R11+U11+V11+S11+T11</f>
        <v>104374607</v>
      </c>
      <c r="X11" s="77">
        <v>4332639</v>
      </c>
      <c r="Y11" s="78">
        <f t="shared" ref="Y11:Y29" si="4">W11+X11</f>
        <v>108707246</v>
      </c>
    </row>
    <row r="12" spans="1:25" x14ac:dyDescent="0.2">
      <c r="A12" s="394" t="s">
        <v>362</v>
      </c>
      <c r="B12" s="394"/>
      <c r="C12" s="394"/>
      <c r="D12" s="394"/>
      <c r="E12" s="394"/>
      <c r="F12" s="394"/>
      <c r="G12" s="8">
        <v>6</v>
      </c>
      <c r="H12" s="81">
        <v>0</v>
      </c>
      <c r="I12" s="81">
        <v>0</v>
      </c>
      <c r="J12" s="81">
        <v>0</v>
      </c>
      <c r="K12" s="81">
        <v>0</v>
      </c>
      <c r="L12" s="81">
        <v>0</v>
      </c>
      <c r="M12" s="81">
        <v>0</v>
      </c>
      <c r="N12" s="77">
        <v>-263962</v>
      </c>
      <c r="O12" s="81">
        <v>0</v>
      </c>
      <c r="P12" s="81">
        <v>0</v>
      </c>
      <c r="Q12" s="81">
        <v>0</v>
      </c>
      <c r="R12" s="81">
        <v>0</v>
      </c>
      <c r="S12" s="81"/>
      <c r="T12" s="81"/>
      <c r="U12" s="81">
        <v>0</v>
      </c>
      <c r="V12" s="81">
        <v>0</v>
      </c>
      <c r="W12" s="78">
        <f t="shared" si="3"/>
        <v>-263962</v>
      </c>
      <c r="X12" s="77">
        <v>0</v>
      </c>
      <c r="Y12" s="78">
        <f t="shared" si="4"/>
        <v>-263962</v>
      </c>
    </row>
    <row r="13" spans="1:25" ht="26.25" customHeight="1" x14ac:dyDescent="0.2">
      <c r="A13" s="394" t="s">
        <v>363</v>
      </c>
      <c r="B13" s="394"/>
      <c r="C13" s="394"/>
      <c r="D13" s="394"/>
      <c r="E13" s="394"/>
      <c r="F13" s="394"/>
      <c r="G13" s="8">
        <v>7</v>
      </c>
      <c r="H13" s="81">
        <v>0</v>
      </c>
      <c r="I13" s="81">
        <v>0</v>
      </c>
      <c r="J13" s="81">
        <v>0</v>
      </c>
      <c r="K13" s="81">
        <v>0</v>
      </c>
      <c r="L13" s="81">
        <v>0</v>
      </c>
      <c r="M13" s="81">
        <v>0</v>
      </c>
      <c r="N13" s="81">
        <v>0</v>
      </c>
      <c r="O13" s="77">
        <v>0</v>
      </c>
      <c r="P13" s="81">
        <v>0</v>
      </c>
      <c r="Q13" s="81">
        <v>0</v>
      </c>
      <c r="R13" s="81">
        <v>0</v>
      </c>
      <c r="S13" s="81"/>
      <c r="T13" s="81"/>
      <c r="U13" s="77">
        <v>0</v>
      </c>
      <c r="V13" s="77">
        <v>0</v>
      </c>
      <c r="W13" s="78">
        <f t="shared" si="3"/>
        <v>0</v>
      </c>
      <c r="X13" s="77">
        <v>0</v>
      </c>
      <c r="Y13" s="78">
        <f t="shared" si="4"/>
        <v>0</v>
      </c>
    </row>
    <row r="14" spans="1:25" ht="29.25" customHeight="1" x14ac:dyDescent="0.2">
      <c r="A14" s="394" t="s">
        <v>443</v>
      </c>
      <c r="B14" s="394"/>
      <c r="C14" s="394"/>
      <c r="D14" s="394"/>
      <c r="E14" s="394"/>
      <c r="F14" s="394"/>
      <c r="G14" s="8">
        <v>8</v>
      </c>
      <c r="H14" s="81">
        <v>0</v>
      </c>
      <c r="I14" s="81">
        <v>0</v>
      </c>
      <c r="J14" s="81">
        <v>0</v>
      </c>
      <c r="K14" s="81">
        <v>0</v>
      </c>
      <c r="L14" s="81">
        <v>0</v>
      </c>
      <c r="M14" s="81">
        <v>0</v>
      </c>
      <c r="N14" s="81">
        <v>0</v>
      </c>
      <c r="O14" s="81">
        <v>0</v>
      </c>
      <c r="P14" s="77">
        <v>97850</v>
      </c>
      <c r="Q14" s="81">
        <v>0</v>
      </c>
      <c r="R14" s="81">
        <v>0</v>
      </c>
      <c r="S14" s="81"/>
      <c r="T14" s="81"/>
      <c r="U14" s="77">
        <v>0</v>
      </c>
      <c r="V14" s="77">
        <v>0</v>
      </c>
      <c r="W14" s="78">
        <f t="shared" si="3"/>
        <v>97850</v>
      </c>
      <c r="X14" s="77">
        <v>0</v>
      </c>
      <c r="Y14" s="78">
        <f t="shared" si="4"/>
        <v>97850</v>
      </c>
    </row>
    <row r="15" spans="1:25" x14ac:dyDescent="0.2">
      <c r="A15" s="394" t="s">
        <v>364</v>
      </c>
      <c r="B15" s="394"/>
      <c r="C15" s="394"/>
      <c r="D15" s="394"/>
      <c r="E15" s="394"/>
      <c r="F15" s="394"/>
      <c r="G15" s="8">
        <v>9</v>
      </c>
      <c r="H15" s="81">
        <v>0</v>
      </c>
      <c r="I15" s="81">
        <v>0</v>
      </c>
      <c r="J15" s="81">
        <v>0</v>
      </c>
      <c r="K15" s="81">
        <v>0</v>
      </c>
      <c r="L15" s="81">
        <v>0</v>
      </c>
      <c r="M15" s="81">
        <v>0</v>
      </c>
      <c r="N15" s="81">
        <v>0</v>
      </c>
      <c r="O15" s="81">
        <v>0</v>
      </c>
      <c r="P15" s="81">
        <v>0</v>
      </c>
      <c r="Q15" s="77">
        <v>0</v>
      </c>
      <c r="R15" s="81">
        <v>0</v>
      </c>
      <c r="S15" s="81"/>
      <c r="T15" s="81"/>
      <c r="U15" s="77">
        <v>0</v>
      </c>
      <c r="V15" s="77">
        <v>0</v>
      </c>
      <c r="W15" s="78">
        <f t="shared" si="3"/>
        <v>0</v>
      </c>
      <c r="X15" s="77">
        <v>0</v>
      </c>
      <c r="Y15" s="78">
        <f t="shared" si="4"/>
        <v>0</v>
      </c>
    </row>
    <row r="16" spans="1:25" ht="28.5" customHeight="1" x14ac:dyDescent="0.2">
      <c r="A16" s="394" t="s">
        <v>365</v>
      </c>
      <c r="B16" s="394"/>
      <c r="C16" s="394"/>
      <c r="D16" s="394"/>
      <c r="E16" s="394"/>
      <c r="F16" s="394"/>
      <c r="G16" s="8">
        <v>10</v>
      </c>
      <c r="H16" s="81">
        <v>0</v>
      </c>
      <c r="I16" s="81">
        <v>0</v>
      </c>
      <c r="J16" s="81">
        <v>0</v>
      </c>
      <c r="K16" s="81">
        <v>0</v>
      </c>
      <c r="L16" s="81">
        <v>0</v>
      </c>
      <c r="M16" s="81">
        <v>0</v>
      </c>
      <c r="N16" s="81">
        <v>0</v>
      </c>
      <c r="O16" s="81">
        <v>0</v>
      </c>
      <c r="P16" s="81">
        <v>0</v>
      </c>
      <c r="Q16" s="81">
        <v>0</v>
      </c>
      <c r="R16" s="77">
        <v>0</v>
      </c>
      <c r="S16" s="77">
        <v>0</v>
      </c>
      <c r="T16" s="77">
        <v>0</v>
      </c>
      <c r="U16" s="77">
        <v>0</v>
      </c>
      <c r="V16" s="77">
        <v>0</v>
      </c>
      <c r="W16" s="78">
        <f t="shared" si="3"/>
        <v>0</v>
      </c>
      <c r="X16" s="77">
        <v>0</v>
      </c>
      <c r="Y16" s="78">
        <f t="shared" si="4"/>
        <v>0</v>
      </c>
    </row>
    <row r="17" spans="1:25" ht="23.25" customHeight="1" x14ac:dyDescent="0.2">
      <c r="A17" s="394" t="s">
        <v>366</v>
      </c>
      <c r="B17" s="394"/>
      <c r="C17" s="394"/>
      <c r="D17" s="394"/>
      <c r="E17" s="394"/>
      <c r="F17" s="394"/>
      <c r="G17" s="8">
        <v>11</v>
      </c>
      <c r="H17" s="81">
        <v>0</v>
      </c>
      <c r="I17" s="81">
        <v>0</v>
      </c>
      <c r="J17" s="81">
        <v>0</v>
      </c>
      <c r="K17" s="81">
        <v>0</v>
      </c>
      <c r="L17" s="81">
        <v>0</v>
      </c>
      <c r="M17" s="81">
        <v>0</v>
      </c>
      <c r="N17" s="77">
        <v>0</v>
      </c>
      <c r="O17" s="77">
        <v>0</v>
      </c>
      <c r="P17" s="77">
        <v>0</v>
      </c>
      <c r="Q17" s="77">
        <v>0</v>
      </c>
      <c r="R17" s="77">
        <v>0</v>
      </c>
      <c r="S17" s="77">
        <v>0</v>
      </c>
      <c r="T17" s="77">
        <v>0</v>
      </c>
      <c r="U17" s="77">
        <v>0</v>
      </c>
      <c r="V17" s="77">
        <v>0</v>
      </c>
      <c r="W17" s="78">
        <f t="shared" si="3"/>
        <v>0</v>
      </c>
      <c r="X17" s="77">
        <v>0</v>
      </c>
      <c r="Y17" s="78">
        <f t="shared" si="4"/>
        <v>0</v>
      </c>
    </row>
    <row r="18" spans="1:25" x14ac:dyDescent="0.2">
      <c r="A18" s="394" t="s">
        <v>367</v>
      </c>
      <c r="B18" s="394"/>
      <c r="C18" s="394"/>
      <c r="D18" s="394"/>
      <c r="E18" s="394"/>
      <c r="F18" s="394"/>
      <c r="G18" s="8">
        <v>12</v>
      </c>
      <c r="H18" s="81">
        <v>0</v>
      </c>
      <c r="I18" s="81">
        <v>0</v>
      </c>
      <c r="J18" s="81">
        <v>0</v>
      </c>
      <c r="K18" s="81">
        <v>0</v>
      </c>
      <c r="L18" s="81">
        <v>0</v>
      </c>
      <c r="M18" s="81">
        <v>0</v>
      </c>
      <c r="N18" s="77">
        <v>0</v>
      </c>
      <c r="O18" s="77">
        <v>0</v>
      </c>
      <c r="P18" s="77">
        <v>0</v>
      </c>
      <c r="Q18" s="77">
        <v>0</v>
      </c>
      <c r="R18" s="77">
        <v>0</v>
      </c>
      <c r="S18" s="77">
        <v>0</v>
      </c>
      <c r="T18" s="77">
        <v>0</v>
      </c>
      <c r="U18" s="77">
        <v>0</v>
      </c>
      <c r="V18" s="77">
        <v>0</v>
      </c>
      <c r="W18" s="78">
        <f t="shared" si="3"/>
        <v>0</v>
      </c>
      <c r="X18" s="77">
        <v>0</v>
      </c>
      <c r="Y18" s="78">
        <f t="shared" si="4"/>
        <v>0</v>
      </c>
    </row>
    <row r="19" spans="1:25" x14ac:dyDescent="0.2">
      <c r="A19" s="394" t="s">
        <v>368</v>
      </c>
      <c r="B19" s="394"/>
      <c r="C19" s="394"/>
      <c r="D19" s="394"/>
      <c r="E19" s="394"/>
      <c r="F19" s="394"/>
      <c r="G19" s="8">
        <v>13</v>
      </c>
      <c r="H19" s="77">
        <v>0</v>
      </c>
      <c r="I19" s="77">
        <v>0</v>
      </c>
      <c r="J19" s="77">
        <v>0</v>
      </c>
      <c r="K19" s="77">
        <v>0</v>
      </c>
      <c r="L19" s="77">
        <v>0</v>
      </c>
      <c r="M19" s="77">
        <v>0</v>
      </c>
      <c r="N19" s="77">
        <v>0</v>
      </c>
      <c r="O19" s="77">
        <v>0</v>
      </c>
      <c r="P19" s="77">
        <v>0</v>
      </c>
      <c r="Q19" s="77">
        <v>0</v>
      </c>
      <c r="R19" s="77">
        <v>0</v>
      </c>
      <c r="S19" s="77">
        <v>0</v>
      </c>
      <c r="T19" s="77">
        <v>0</v>
      </c>
      <c r="U19" s="77">
        <v>0</v>
      </c>
      <c r="V19" s="77">
        <v>0</v>
      </c>
      <c r="W19" s="78">
        <f t="shared" si="3"/>
        <v>0</v>
      </c>
      <c r="X19" s="77">
        <v>0</v>
      </c>
      <c r="Y19" s="78">
        <f t="shared" si="4"/>
        <v>0</v>
      </c>
    </row>
    <row r="20" spans="1:25" x14ac:dyDescent="0.2">
      <c r="A20" s="394" t="s">
        <v>369</v>
      </c>
      <c r="B20" s="394"/>
      <c r="C20" s="394"/>
      <c r="D20" s="394"/>
      <c r="E20" s="394"/>
      <c r="F20" s="394"/>
      <c r="G20" s="8">
        <v>14</v>
      </c>
      <c r="H20" s="81">
        <v>0</v>
      </c>
      <c r="I20" s="81">
        <v>0</v>
      </c>
      <c r="J20" s="81">
        <v>0</v>
      </c>
      <c r="K20" s="81">
        <v>0</v>
      </c>
      <c r="L20" s="81">
        <v>0</v>
      </c>
      <c r="M20" s="81">
        <v>0</v>
      </c>
      <c r="N20" s="77">
        <v>0</v>
      </c>
      <c r="O20" s="77">
        <v>0</v>
      </c>
      <c r="P20" s="77">
        <v>-17613</v>
      </c>
      <c r="Q20" s="77">
        <v>0</v>
      </c>
      <c r="R20" s="77">
        <v>0</v>
      </c>
      <c r="S20" s="77">
        <v>0</v>
      </c>
      <c r="T20" s="77">
        <v>0</v>
      </c>
      <c r="U20" s="77">
        <v>0</v>
      </c>
      <c r="V20" s="77">
        <v>0</v>
      </c>
      <c r="W20" s="78">
        <f t="shared" si="3"/>
        <v>-17613</v>
      </c>
      <c r="X20" s="77">
        <v>0</v>
      </c>
      <c r="Y20" s="78">
        <f t="shared" si="4"/>
        <v>-17613</v>
      </c>
    </row>
    <row r="21" spans="1:25" ht="30.75" customHeight="1" x14ac:dyDescent="0.2">
      <c r="A21" s="394" t="s">
        <v>370</v>
      </c>
      <c r="B21" s="394"/>
      <c r="C21" s="394"/>
      <c r="D21" s="394"/>
      <c r="E21" s="394"/>
      <c r="F21" s="394"/>
      <c r="G21" s="8">
        <v>15</v>
      </c>
      <c r="H21" s="77">
        <v>0</v>
      </c>
      <c r="I21" s="77">
        <v>0</v>
      </c>
      <c r="J21" s="77">
        <v>0</v>
      </c>
      <c r="K21" s="77">
        <v>0</v>
      </c>
      <c r="L21" s="77">
        <v>0</v>
      </c>
      <c r="M21" s="77">
        <v>0</v>
      </c>
      <c r="N21" s="77">
        <v>0</v>
      </c>
      <c r="O21" s="77">
        <v>0</v>
      </c>
      <c r="P21" s="77">
        <v>0</v>
      </c>
      <c r="Q21" s="77">
        <v>0</v>
      </c>
      <c r="R21" s="77">
        <v>0</v>
      </c>
      <c r="S21" s="77">
        <v>0</v>
      </c>
      <c r="T21" s="77">
        <v>0</v>
      </c>
      <c r="U21" s="77">
        <v>0</v>
      </c>
      <c r="V21" s="77">
        <v>0</v>
      </c>
      <c r="W21" s="78">
        <f t="shared" si="3"/>
        <v>0</v>
      </c>
      <c r="X21" s="77">
        <v>0</v>
      </c>
      <c r="Y21" s="78">
        <f t="shared" si="4"/>
        <v>0</v>
      </c>
    </row>
    <row r="22" spans="1:25" ht="28.5" customHeight="1" x14ac:dyDescent="0.2">
      <c r="A22" s="394" t="s">
        <v>444</v>
      </c>
      <c r="B22" s="394"/>
      <c r="C22" s="394"/>
      <c r="D22" s="394"/>
      <c r="E22" s="394"/>
      <c r="F22" s="394"/>
      <c r="G22" s="8">
        <v>16</v>
      </c>
      <c r="H22" s="77">
        <v>0</v>
      </c>
      <c r="I22" s="77">
        <v>0</v>
      </c>
      <c r="J22" s="77">
        <v>0</v>
      </c>
      <c r="K22" s="77">
        <v>0</v>
      </c>
      <c r="L22" s="77">
        <v>0</v>
      </c>
      <c r="M22" s="77">
        <v>0</v>
      </c>
      <c r="N22" s="77">
        <v>0</v>
      </c>
      <c r="O22" s="77">
        <v>0</v>
      </c>
      <c r="P22" s="77">
        <v>0</v>
      </c>
      <c r="Q22" s="77">
        <v>0</v>
      </c>
      <c r="R22" s="77">
        <v>0</v>
      </c>
      <c r="S22" s="77">
        <v>0</v>
      </c>
      <c r="T22" s="77">
        <v>0</v>
      </c>
      <c r="U22" s="77">
        <v>0</v>
      </c>
      <c r="V22" s="77">
        <v>0</v>
      </c>
      <c r="W22" s="78">
        <f t="shared" si="3"/>
        <v>0</v>
      </c>
      <c r="X22" s="77">
        <v>0</v>
      </c>
      <c r="Y22" s="78">
        <f t="shared" si="4"/>
        <v>0</v>
      </c>
    </row>
    <row r="23" spans="1:25" ht="26.25" customHeight="1" x14ac:dyDescent="0.2">
      <c r="A23" s="394" t="s">
        <v>445</v>
      </c>
      <c r="B23" s="394"/>
      <c r="C23" s="394"/>
      <c r="D23" s="394"/>
      <c r="E23" s="394"/>
      <c r="F23" s="394"/>
      <c r="G23" s="8">
        <v>17</v>
      </c>
      <c r="H23" s="77">
        <v>0</v>
      </c>
      <c r="I23" s="77">
        <v>0</v>
      </c>
      <c r="J23" s="77">
        <v>0</v>
      </c>
      <c r="K23" s="77">
        <v>0</v>
      </c>
      <c r="L23" s="77">
        <v>0</v>
      </c>
      <c r="M23" s="77">
        <v>0</v>
      </c>
      <c r="N23" s="77">
        <v>0</v>
      </c>
      <c r="O23" s="77">
        <v>0</v>
      </c>
      <c r="P23" s="77">
        <v>0</v>
      </c>
      <c r="Q23" s="77">
        <v>0</v>
      </c>
      <c r="R23" s="77">
        <v>0</v>
      </c>
      <c r="S23" s="77">
        <v>0</v>
      </c>
      <c r="T23" s="77">
        <v>0</v>
      </c>
      <c r="U23" s="77">
        <v>0</v>
      </c>
      <c r="V23" s="77">
        <v>0</v>
      </c>
      <c r="W23" s="78">
        <f t="shared" si="3"/>
        <v>0</v>
      </c>
      <c r="X23" s="77">
        <v>0</v>
      </c>
      <c r="Y23" s="78">
        <f t="shared" si="4"/>
        <v>0</v>
      </c>
    </row>
    <row r="24" spans="1:25" x14ac:dyDescent="0.2">
      <c r="A24" s="394" t="s">
        <v>371</v>
      </c>
      <c r="B24" s="394"/>
      <c r="C24" s="394"/>
      <c r="D24" s="394"/>
      <c r="E24" s="394"/>
      <c r="F24" s="394"/>
      <c r="G24" s="8">
        <v>18</v>
      </c>
      <c r="H24" s="77">
        <v>0</v>
      </c>
      <c r="I24" s="77">
        <v>0</v>
      </c>
      <c r="J24" s="77">
        <v>0</v>
      </c>
      <c r="K24" s="77">
        <v>0</v>
      </c>
      <c r="L24" s="77">
        <v>0</v>
      </c>
      <c r="M24" s="77">
        <v>0</v>
      </c>
      <c r="N24" s="77">
        <v>0</v>
      </c>
      <c r="O24" s="77">
        <v>0</v>
      </c>
      <c r="P24" s="77">
        <v>0</v>
      </c>
      <c r="Q24" s="77">
        <v>0</v>
      </c>
      <c r="R24" s="77">
        <v>0</v>
      </c>
      <c r="S24" s="77">
        <v>0</v>
      </c>
      <c r="T24" s="77">
        <v>0</v>
      </c>
      <c r="U24" s="77">
        <v>0</v>
      </c>
      <c r="V24" s="77">
        <v>0</v>
      </c>
      <c r="W24" s="78">
        <f t="shared" si="3"/>
        <v>0</v>
      </c>
      <c r="X24" s="77">
        <v>0</v>
      </c>
      <c r="Y24" s="78">
        <f t="shared" si="4"/>
        <v>0</v>
      </c>
    </row>
    <row r="25" spans="1:25" x14ac:dyDescent="0.2">
      <c r="A25" s="394" t="s">
        <v>446</v>
      </c>
      <c r="B25" s="394"/>
      <c r="C25" s="394"/>
      <c r="D25" s="394"/>
      <c r="E25" s="394"/>
      <c r="F25" s="394"/>
      <c r="G25" s="8">
        <v>19</v>
      </c>
      <c r="H25" s="77">
        <v>0</v>
      </c>
      <c r="I25" s="77">
        <v>0</v>
      </c>
      <c r="J25" s="77">
        <v>0</v>
      </c>
      <c r="K25" s="77">
        <v>0</v>
      </c>
      <c r="L25" s="77">
        <v>0</v>
      </c>
      <c r="M25" s="77">
        <v>0</v>
      </c>
      <c r="N25" s="77">
        <v>0</v>
      </c>
      <c r="O25" s="77">
        <v>0</v>
      </c>
      <c r="P25" s="77">
        <v>0</v>
      </c>
      <c r="Q25" s="77">
        <v>0</v>
      </c>
      <c r="R25" s="77">
        <v>0</v>
      </c>
      <c r="S25" s="77">
        <v>0</v>
      </c>
      <c r="T25" s="77">
        <v>0</v>
      </c>
      <c r="U25" s="77">
        <v>0</v>
      </c>
      <c r="V25" s="77">
        <v>0</v>
      </c>
      <c r="W25" s="78">
        <f t="shared" si="3"/>
        <v>0</v>
      </c>
      <c r="X25" s="77">
        <v>336920926</v>
      </c>
      <c r="Y25" s="78">
        <f t="shared" si="4"/>
        <v>336920926</v>
      </c>
    </row>
    <row r="26" spans="1:25" x14ac:dyDescent="0.2">
      <c r="A26" s="394" t="s">
        <v>447</v>
      </c>
      <c r="B26" s="394"/>
      <c r="C26" s="394"/>
      <c r="D26" s="394"/>
      <c r="E26" s="394"/>
      <c r="F26" s="394"/>
      <c r="G26" s="8">
        <v>20</v>
      </c>
      <c r="H26" s="77">
        <v>0</v>
      </c>
      <c r="I26" s="77">
        <v>0</v>
      </c>
      <c r="J26" s="77">
        <v>0</v>
      </c>
      <c r="K26" s="77">
        <v>0</v>
      </c>
      <c r="L26" s="77">
        <v>0</v>
      </c>
      <c r="M26" s="77">
        <v>0</v>
      </c>
      <c r="N26" s="77">
        <v>0</v>
      </c>
      <c r="O26" s="77">
        <v>0</v>
      </c>
      <c r="P26" s="77">
        <v>0</v>
      </c>
      <c r="Q26" s="77">
        <v>0</v>
      </c>
      <c r="R26" s="77">
        <v>0</v>
      </c>
      <c r="S26" s="77">
        <v>0</v>
      </c>
      <c r="T26" s="77">
        <v>0</v>
      </c>
      <c r="U26" s="77">
        <v>0</v>
      </c>
      <c r="V26" s="77">
        <v>0</v>
      </c>
      <c r="W26" s="78">
        <f t="shared" si="3"/>
        <v>0</v>
      </c>
      <c r="X26" s="77">
        <v>0</v>
      </c>
      <c r="Y26" s="78">
        <f t="shared" si="4"/>
        <v>0</v>
      </c>
    </row>
    <row r="27" spans="1:25" x14ac:dyDescent="0.2">
      <c r="A27" s="394" t="s">
        <v>448</v>
      </c>
      <c r="B27" s="394"/>
      <c r="C27" s="394"/>
      <c r="D27" s="394"/>
      <c r="E27" s="394"/>
      <c r="F27" s="394"/>
      <c r="G27" s="8">
        <v>21</v>
      </c>
      <c r="H27" s="77">
        <v>0</v>
      </c>
      <c r="I27" s="77">
        <v>0</v>
      </c>
      <c r="J27" s="77">
        <v>0</v>
      </c>
      <c r="K27" s="77">
        <v>0</v>
      </c>
      <c r="L27" s="77">
        <v>0</v>
      </c>
      <c r="M27" s="77">
        <v>0</v>
      </c>
      <c r="N27" s="77">
        <v>0</v>
      </c>
      <c r="O27" s="77">
        <v>0</v>
      </c>
      <c r="P27" s="77">
        <v>0</v>
      </c>
      <c r="Q27" s="77">
        <v>0</v>
      </c>
      <c r="R27" s="77">
        <v>0</v>
      </c>
      <c r="S27" s="77">
        <v>0</v>
      </c>
      <c r="T27" s="77">
        <v>0</v>
      </c>
      <c r="U27" s="77">
        <v>1756034</v>
      </c>
      <c r="V27" s="77">
        <v>0</v>
      </c>
      <c r="W27" s="78">
        <f t="shared" si="3"/>
        <v>1756034</v>
      </c>
      <c r="X27" s="77">
        <v>0</v>
      </c>
      <c r="Y27" s="78">
        <f t="shared" si="4"/>
        <v>1756034</v>
      </c>
    </row>
    <row r="28" spans="1:25" ht="30" customHeight="1" x14ac:dyDescent="0.2">
      <c r="A28" s="394" t="s">
        <v>449</v>
      </c>
      <c r="B28" s="394"/>
      <c r="C28" s="394"/>
      <c r="D28" s="394"/>
      <c r="E28" s="394"/>
      <c r="F28" s="394"/>
      <c r="G28" s="8">
        <v>22</v>
      </c>
      <c r="H28" s="77">
        <v>0</v>
      </c>
      <c r="I28" s="77">
        <v>0</v>
      </c>
      <c r="J28" s="77">
        <v>0</v>
      </c>
      <c r="K28" s="77">
        <v>0</v>
      </c>
      <c r="L28" s="77">
        <v>0</v>
      </c>
      <c r="M28" s="77">
        <v>0</v>
      </c>
      <c r="N28" s="77">
        <v>0</v>
      </c>
      <c r="O28" s="77">
        <v>0</v>
      </c>
      <c r="P28" s="77">
        <v>0</v>
      </c>
      <c r="Q28" s="77">
        <v>0</v>
      </c>
      <c r="R28" s="77">
        <v>0</v>
      </c>
      <c r="S28" s="77">
        <v>0</v>
      </c>
      <c r="T28" s="77">
        <v>0</v>
      </c>
      <c r="U28" s="77">
        <v>-329593506</v>
      </c>
      <c r="V28" s="77">
        <v>329593506</v>
      </c>
      <c r="W28" s="78">
        <f t="shared" si="3"/>
        <v>0</v>
      </c>
      <c r="X28" s="77">
        <v>0</v>
      </c>
      <c r="Y28" s="78">
        <f t="shared" si="4"/>
        <v>0</v>
      </c>
    </row>
    <row r="29" spans="1:25" ht="30" customHeight="1" x14ac:dyDescent="0.2">
      <c r="A29" s="394" t="s">
        <v>450</v>
      </c>
      <c r="B29" s="394"/>
      <c r="C29" s="394"/>
      <c r="D29" s="394"/>
      <c r="E29" s="394"/>
      <c r="F29" s="394"/>
      <c r="G29" s="8">
        <v>23</v>
      </c>
      <c r="H29" s="77">
        <v>0</v>
      </c>
      <c r="I29" s="77">
        <v>0</v>
      </c>
      <c r="J29" s="77">
        <v>0</v>
      </c>
      <c r="K29" s="77">
        <v>0</v>
      </c>
      <c r="L29" s="77">
        <v>0</v>
      </c>
      <c r="M29" s="77">
        <v>0</v>
      </c>
      <c r="N29" s="77">
        <v>0</v>
      </c>
      <c r="O29" s="77">
        <v>0</v>
      </c>
      <c r="P29" s="77">
        <v>0</v>
      </c>
      <c r="Q29" s="77">
        <v>0</v>
      </c>
      <c r="R29" s="77">
        <v>0</v>
      </c>
      <c r="S29" s="77">
        <v>0</v>
      </c>
      <c r="T29" s="77">
        <v>0</v>
      </c>
      <c r="U29" s="77">
        <v>0</v>
      </c>
      <c r="V29" s="77">
        <v>0</v>
      </c>
      <c r="W29" s="78">
        <f t="shared" si="3"/>
        <v>0</v>
      </c>
      <c r="X29" s="77">
        <v>0</v>
      </c>
      <c r="Y29" s="78">
        <f t="shared" si="4"/>
        <v>0</v>
      </c>
    </row>
    <row r="30" spans="1:25" ht="27.75" customHeight="1" x14ac:dyDescent="0.2">
      <c r="A30" s="412" t="s">
        <v>451</v>
      </c>
      <c r="B30" s="412"/>
      <c r="C30" s="412"/>
      <c r="D30" s="412"/>
      <c r="E30" s="412"/>
      <c r="F30" s="412"/>
      <c r="G30" s="10">
        <v>24</v>
      </c>
      <c r="H30" s="80">
        <f>SUM(H10:H29)</f>
        <v>1672021210</v>
      </c>
      <c r="I30" s="80">
        <f t="shared" ref="I30:Y30" si="5">SUM(I10:I29)</f>
        <v>5223432</v>
      </c>
      <c r="J30" s="80">
        <f t="shared" si="5"/>
        <v>83601061</v>
      </c>
      <c r="K30" s="80">
        <f t="shared" si="5"/>
        <v>136815284</v>
      </c>
      <c r="L30" s="80">
        <f t="shared" si="5"/>
        <v>124418267</v>
      </c>
      <c r="M30" s="80">
        <f t="shared" si="5"/>
        <v>0</v>
      </c>
      <c r="N30" s="80">
        <f t="shared" si="5"/>
        <v>2249472</v>
      </c>
      <c r="O30" s="80">
        <f t="shared" si="5"/>
        <v>0</v>
      </c>
      <c r="P30" s="80">
        <f t="shared" si="5"/>
        <v>81109</v>
      </c>
      <c r="Q30" s="80">
        <f t="shared" si="5"/>
        <v>0</v>
      </c>
      <c r="R30" s="80">
        <f t="shared" si="5"/>
        <v>0</v>
      </c>
      <c r="S30" s="80">
        <f t="shared" si="5"/>
        <v>0</v>
      </c>
      <c r="T30" s="80">
        <f t="shared" si="5"/>
        <v>0</v>
      </c>
      <c r="U30" s="80">
        <f t="shared" si="5"/>
        <v>388045406</v>
      </c>
      <c r="V30" s="80">
        <f t="shared" si="5"/>
        <v>104374607</v>
      </c>
      <c r="W30" s="80">
        <f t="shared" si="5"/>
        <v>2267993314</v>
      </c>
      <c r="X30" s="80">
        <f t="shared" si="5"/>
        <v>1043064493</v>
      </c>
      <c r="Y30" s="80">
        <f t="shared" si="5"/>
        <v>3311057807</v>
      </c>
    </row>
    <row r="31" spans="1:25" x14ac:dyDescent="0.2">
      <c r="A31" s="413" t="s">
        <v>372</v>
      </c>
      <c r="B31" s="414"/>
      <c r="C31" s="414"/>
      <c r="D31" s="414"/>
      <c r="E31" s="414"/>
      <c r="F31" s="414"/>
      <c r="G31" s="414"/>
      <c r="H31" s="414"/>
      <c r="I31" s="414"/>
      <c r="J31" s="414"/>
      <c r="K31" s="414"/>
      <c r="L31" s="414"/>
      <c r="M31" s="414"/>
      <c r="N31" s="414"/>
      <c r="O31" s="414"/>
      <c r="P31" s="414"/>
      <c r="Q31" s="414"/>
      <c r="R31" s="414"/>
      <c r="S31" s="414"/>
      <c r="T31" s="414"/>
      <c r="U31" s="414"/>
      <c r="V31" s="414"/>
      <c r="W31" s="414"/>
      <c r="X31" s="414"/>
      <c r="Y31" s="414"/>
    </row>
    <row r="32" spans="1:25" ht="36.75" customHeight="1" x14ac:dyDescent="0.2">
      <c r="A32" s="415" t="s">
        <v>452</v>
      </c>
      <c r="B32" s="416"/>
      <c r="C32" s="416"/>
      <c r="D32" s="416"/>
      <c r="E32" s="416"/>
      <c r="F32" s="416"/>
      <c r="G32" s="9">
        <v>25</v>
      </c>
      <c r="H32" s="79">
        <f>SUM(H12:H20)</f>
        <v>0</v>
      </c>
      <c r="I32" s="79">
        <f t="shared" ref="I32:Y32" si="6">SUM(I12:I20)</f>
        <v>0</v>
      </c>
      <c r="J32" s="79">
        <f t="shared" si="6"/>
        <v>0</v>
      </c>
      <c r="K32" s="79">
        <f t="shared" si="6"/>
        <v>0</v>
      </c>
      <c r="L32" s="79">
        <f t="shared" si="6"/>
        <v>0</v>
      </c>
      <c r="M32" s="79">
        <f t="shared" si="6"/>
        <v>0</v>
      </c>
      <c r="N32" s="79">
        <f t="shared" si="6"/>
        <v>-263962</v>
      </c>
      <c r="O32" s="79">
        <f t="shared" si="6"/>
        <v>0</v>
      </c>
      <c r="P32" s="79">
        <f t="shared" si="6"/>
        <v>80237</v>
      </c>
      <c r="Q32" s="79">
        <f t="shared" si="6"/>
        <v>0</v>
      </c>
      <c r="R32" s="79">
        <f t="shared" si="6"/>
        <v>0</v>
      </c>
      <c r="S32" s="79">
        <f t="shared" si="6"/>
        <v>0</v>
      </c>
      <c r="T32" s="79">
        <f t="shared" si="6"/>
        <v>0</v>
      </c>
      <c r="U32" s="79">
        <f t="shared" si="6"/>
        <v>0</v>
      </c>
      <c r="V32" s="79">
        <f t="shared" si="6"/>
        <v>0</v>
      </c>
      <c r="W32" s="79">
        <f t="shared" si="6"/>
        <v>-183725</v>
      </c>
      <c r="X32" s="79">
        <f t="shared" si="6"/>
        <v>0</v>
      </c>
      <c r="Y32" s="79">
        <f t="shared" si="6"/>
        <v>-183725</v>
      </c>
    </row>
    <row r="33" spans="1:25" ht="31.5" customHeight="1" x14ac:dyDescent="0.2">
      <c r="A33" s="415" t="s">
        <v>453</v>
      </c>
      <c r="B33" s="416"/>
      <c r="C33" s="416"/>
      <c r="D33" s="416"/>
      <c r="E33" s="416"/>
      <c r="F33" s="416"/>
      <c r="G33" s="9">
        <v>26</v>
      </c>
      <c r="H33" s="79">
        <f>H11+H32</f>
        <v>0</v>
      </c>
      <c r="I33" s="79">
        <f t="shared" ref="I33:Y33" si="7">I11+I32</f>
        <v>0</v>
      </c>
      <c r="J33" s="79">
        <f t="shared" si="7"/>
        <v>0</v>
      </c>
      <c r="K33" s="79">
        <f t="shared" si="7"/>
        <v>0</v>
      </c>
      <c r="L33" s="79">
        <f t="shared" si="7"/>
        <v>0</v>
      </c>
      <c r="M33" s="79">
        <f t="shared" si="7"/>
        <v>0</v>
      </c>
      <c r="N33" s="79">
        <f t="shared" si="7"/>
        <v>-263962</v>
      </c>
      <c r="O33" s="79">
        <f t="shared" si="7"/>
        <v>0</v>
      </c>
      <c r="P33" s="79">
        <f t="shared" si="7"/>
        <v>80237</v>
      </c>
      <c r="Q33" s="79">
        <f t="shared" si="7"/>
        <v>0</v>
      </c>
      <c r="R33" s="79">
        <f t="shared" si="7"/>
        <v>0</v>
      </c>
      <c r="S33" s="79">
        <f t="shared" si="7"/>
        <v>0</v>
      </c>
      <c r="T33" s="79">
        <f t="shared" si="7"/>
        <v>0</v>
      </c>
      <c r="U33" s="79">
        <f t="shared" si="7"/>
        <v>0</v>
      </c>
      <c r="V33" s="79">
        <f t="shared" si="7"/>
        <v>104374607</v>
      </c>
      <c r="W33" s="79">
        <f t="shared" si="7"/>
        <v>104190882</v>
      </c>
      <c r="X33" s="79">
        <f t="shared" si="7"/>
        <v>4332639</v>
      </c>
      <c r="Y33" s="79">
        <f t="shared" si="7"/>
        <v>108523521</v>
      </c>
    </row>
    <row r="34" spans="1:25" ht="30.75" customHeight="1" x14ac:dyDescent="0.2">
      <c r="A34" s="417" t="s">
        <v>454</v>
      </c>
      <c r="B34" s="418"/>
      <c r="C34" s="418"/>
      <c r="D34" s="418"/>
      <c r="E34" s="418"/>
      <c r="F34" s="418"/>
      <c r="G34" s="9">
        <v>27</v>
      </c>
      <c r="H34" s="80">
        <f>SUM(H21:H29)</f>
        <v>0</v>
      </c>
      <c r="I34" s="80">
        <f t="shared" ref="I34:Y34" si="8">SUM(I21:I29)</f>
        <v>0</v>
      </c>
      <c r="J34" s="80">
        <f t="shared" si="8"/>
        <v>0</v>
      </c>
      <c r="K34" s="80">
        <f t="shared" si="8"/>
        <v>0</v>
      </c>
      <c r="L34" s="80">
        <f t="shared" si="8"/>
        <v>0</v>
      </c>
      <c r="M34" s="80">
        <f t="shared" si="8"/>
        <v>0</v>
      </c>
      <c r="N34" s="80">
        <f t="shared" si="8"/>
        <v>0</v>
      </c>
      <c r="O34" s="80">
        <f t="shared" si="8"/>
        <v>0</v>
      </c>
      <c r="P34" s="80">
        <f t="shared" si="8"/>
        <v>0</v>
      </c>
      <c r="Q34" s="80">
        <f t="shared" si="8"/>
        <v>0</v>
      </c>
      <c r="R34" s="80">
        <f t="shared" si="8"/>
        <v>0</v>
      </c>
      <c r="S34" s="80">
        <f t="shared" si="8"/>
        <v>0</v>
      </c>
      <c r="T34" s="80">
        <f t="shared" si="8"/>
        <v>0</v>
      </c>
      <c r="U34" s="80">
        <f t="shared" si="8"/>
        <v>-327837472</v>
      </c>
      <c r="V34" s="80">
        <f t="shared" si="8"/>
        <v>329593506</v>
      </c>
      <c r="W34" s="80">
        <f t="shared" si="8"/>
        <v>1756034</v>
      </c>
      <c r="X34" s="80">
        <f t="shared" si="8"/>
        <v>336920926</v>
      </c>
      <c r="Y34" s="80">
        <f t="shared" si="8"/>
        <v>338676960</v>
      </c>
    </row>
    <row r="35" spans="1:25" x14ac:dyDescent="0.2">
      <c r="A35" s="413" t="s">
        <v>373</v>
      </c>
      <c r="B35" s="419"/>
      <c r="C35" s="419"/>
      <c r="D35" s="419"/>
      <c r="E35" s="419"/>
      <c r="F35" s="419"/>
      <c r="G35" s="419"/>
      <c r="H35" s="419"/>
      <c r="I35" s="419"/>
      <c r="J35" s="419"/>
      <c r="K35" s="419"/>
      <c r="L35" s="419"/>
      <c r="M35" s="419"/>
      <c r="N35" s="419"/>
      <c r="O35" s="419"/>
      <c r="P35" s="419"/>
      <c r="Q35" s="419"/>
      <c r="R35" s="419"/>
      <c r="S35" s="419"/>
      <c r="T35" s="419"/>
      <c r="U35" s="419"/>
      <c r="V35" s="419"/>
      <c r="W35" s="419"/>
      <c r="X35" s="419"/>
      <c r="Y35" s="419"/>
    </row>
    <row r="36" spans="1:25" x14ac:dyDescent="0.2">
      <c r="A36" s="411" t="s">
        <v>374</v>
      </c>
      <c r="B36" s="411"/>
      <c r="C36" s="411"/>
      <c r="D36" s="411"/>
      <c r="E36" s="411"/>
      <c r="F36" s="411"/>
      <c r="G36" s="8">
        <v>28</v>
      </c>
      <c r="H36" s="77">
        <v>1672021210</v>
      </c>
      <c r="I36" s="77">
        <v>5223432</v>
      </c>
      <c r="J36" s="77">
        <v>83601061</v>
      </c>
      <c r="K36" s="77">
        <v>136815284</v>
      </c>
      <c r="L36" s="77">
        <v>124418267</v>
      </c>
      <c r="M36" s="77">
        <v>0</v>
      </c>
      <c r="N36" s="77">
        <v>2249472</v>
      </c>
      <c r="O36" s="77">
        <v>0</v>
      </c>
      <c r="P36" s="77">
        <v>81109</v>
      </c>
      <c r="Q36" s="77">
        <v>0</v>
      </c>
      <c r="R36" s="77">
        <v>0</v>
      </c>
      <c r="S36" s="77">
        <v>0</v>
      </c>
      <c r="T36" s="77">
        <v>0</v>
      </c>
      <c r="U36" s="77">
        <v>388045406</v>
      </c>
      <c r="V36" s="77">
        <v>104374607</v>
      </c>
      <c r="W36" s="78">
        <f>H36+I36+J36+K36-L36+M36+N36+O36+P36+Q36+R36+U36+V36+S36+T36</f>
        <v>2267993314</v>
      </c>
      <c r="X36" s="77">
        <v>1043064493</v>
      </c>
      <c r="Y36" s="78">
        <f t="shared" ref="Y36:Y38" si="9">W36+X36</f>
        <v>3311057807</v>
      </c>
    </row>
    <row r="37" spans="1:25" x14ac:dyDescent="0.2">
      <c r="A37" s="394" t="s">
        <v>375</v>
      </c>
      <c r="B37" s="394"/>
      <c r="C37" s="394"/>
      <c r="D37" s="394"/>
      <c r="E37" s="394"/>
      <c r="F37" s="394"/>
      <c r="G37" s="8">
        <v>29</v>
      </c>
      <c r="H37" s="77">
        <v>0</v>
      </c>
      <c r="I37" s="77">
        <v>0</v>
      </c>
      <c r="J37" s="77">
        <v>0</v>
      </c>
      <c r="K37" s="77">
        <v>0</v>
      </c>
      <c r="L37" s="77">
        <v>0</v>
      </c>
      <c r="M37" s="77">
        <v>0</v>
      </c>
      <c r="N37" s="77">
        <v>0</v>
      </c>
      <c r="O37" s="77">
        <v>0</v>
      </c>
      <c r="P37" s="77">
        <v>0</v>
      </c>
      <c r="Q37" s="77">
        <v>0</v>
      </c>
      <c r="R37" s="77">
        <v>0</v>
      </c>
      <c r="S37" s="77">
        <v>0</v>
      </c>
      <c r="T37" s="77">
        <v>0</v>
      </c>
      <c r="U37" s="77">
        <v>0</v>
      </c>
      <c r="V37" s="77">
        <v>0</v>
      </c>
      <c r="W37" s="78">
        <f>H37+I37+J37+K37-L37+M37+N37+O37+P37+Q37+R37+U37+V37</f>
        <v>0</v>
      </c>
      <c r="X37" s="77">
        <v>0</v>
      </c>
      <c r="Y37" s="78">
        <f t="shared" si="9"/>
        <v>0</v>
      </c>
    </row>
    <row r="38" spans="1:25" x14ac:dyDescent="0.2">
      <c r="A38" s="394" t="s">
        <v>376</v>
      </c>
      <c r="B38" s="394"/>
      <c r="C38" s="394"/>
      <c r="D38" s="394"/>
      <c r="E38" s="394"/>
      <c r="F38" s="394"/>
      <c r="G38" s="8">
        <v>30</v>
      </c>
      <c r="H38" s="77">
        <v>0</v>
      </c>
      <c r="I38" s="77">
        <v>0</v>
      </c>
      <c r="J38" s="77">
        <v>0</v>
      </c>
      <c r="K38" s="77">
        <v>0</v>
      </c>
      <c r="L38" s="77">
        <v>0</v>
      </c>
      <c r="M38" s="77">
        <v>0</v>
      </c>
      <c r="N38" s="77">
        <v>0</v>
      </c>
      <c r="O38" s="77">
        <v>0</v>
      </c>
      <c r="P38" s="77">
        <v>0</v>
      </c>
      <c r="Q38" s="77">
        <v>0</v>
      </c>
      <c r="R38" s="77">
        <v>0</v>
      </c>
      <c r="S38" s="77">
        <v>0</v>
      </c>
      <c r="T38" s="77">
        <v>0</v>
      </c>
      <c r="U38" s="77">
        <v>0</v>
      </c>
      <c r="V38" s="77">
        <v>0</v>
      </c>
      <c r="W38" s="78">
        <f>H38+I38+J38+K38-L38+M38+N38+O38+P38+Q38+R38+U38+V38</f>
        <v>0</v>
      </c>
      <c r="X38" s="77">
        <v>0</v>
      </c>
      <c r="Y38" s="78">
        <f t="shared" si="9"/>
        <v>0</v>
      </c>
    </row>
    <row r="39" spans="1:25" ht="25.5" customHeight="1" x14ac:dyDescent="0.2">
      <c r="A39" s="395" t="s">
        <v>455</v>
      </c>
      <c r="B39" s="395"/>
      <c r="C39" s="395"/>
      <c r="D39" s="395"/>
      <c r="E39" s="395"/>
      <c r="F39" s="395"/>
      <c r="G39" s="9">
        <v>31</v>
      </c>
      <c r="H39" s="79">
        <f>H36+H37+H38</f>
        <v>1672021210</v>
      </c>
      <c r="I39" s="79">
        <f t="shared" ref="I39:Y39" si="10">I36+I37+I38</f>
        <v>5223432</v>
      </c>
      <c r="J39" s="79">
        <f t="shared" si="10"/>
        <v>83601061</v>
      </c>
      <c r="K39" s="79">
        <f t="shared" si="10"/>
        <v>136815284</v>
      </c>
      <c r="L39" s="79">
        <f t="shared" si="10"/>
        <v>124418267</v>
      </c>
      <c r="M39" s="79">
        <f t="shared" si="10"/>
        <v>0</v>
      </c>
      <c r="N39" s="79">
        <f t="shared" si="10"/>
        <v>2249472</v>
      </c>
      <c r="O39" s="79">
        <f t="shared" si="10"/>
        <v>0</v>
      </c>
      <c r="P39" s="79">
        <f t="shared" si="10"/>
        <v>81109</v>
      </c>
      <c r="Q39" s="79">
        <f t="shared" si="10"/>
        <v>0</v>
      </c>
      <c r="R39" s="79">
        <f t="shared" si="10"/>
        <v>0</v>
      </c>
      <c r="S39" s="79">
        <f t="shared" si="10"/>
        <v>0</v>
      </c>
      <c r="T39" s="79">
        <f t="shared" si="10"/>
        <v>0</v>
      </c>
      <c r="U39" s="79">
        <f t="shared" si="10"/>
        <v>388045406</v>
      </c>
      <c r="V39" s="79">
        <f t="shared" si="10"/>
        <v>104374607</v>
      </c>
      <c r="W39" s="79">
        <f t="shared" si="10"/>
        <v>2267993314</v>
      </c>
      <c r="X39" s="79">
        <f t="shared" si="10"/>
        <v>1043064493</v>
      </c>
      <c r="Y39" s="79">
        <f t="shared" si="10"/>
        <v>3311057807</v>
      </c>
    </row>
    <row r="40" spans="1:25" x14ac:dyDescent="0.2">
      <c r="A40" s="394" t="s">
        <v>377</v>
      </c>
      <c r="B40" s="394"/>
      <c r="C40" s="394"/>
      <c r="D40" s="394"/>
      <c r="E40" s="394"/>
      <c r="F40" s="394"/>
      <c r="G40" s="8">
        <v>32</v>
      </c>
      <c r="H40" s="81">
        <v>0</v>
      </c>
      <c r="I40" s="81">
        <v>0</v>
      </c>
      <c r="J40" s="81">
        <v>0</v>
      </c>
      <c r="K40" s="81">
        <v>0</v>
      </c>
      <c r="L40" s="81">
        <v>0</v>
      </c>
      <c r="M40" s="81">
        <v>0</v>
      </c>
      <c r="N40" s="81">
        <v>0</v>
      </c>
      <c r="O40" s="81">
        <v>0</v>
      </c>
      <c r="P40" s="81">
        <v>0</v>
      </c>
      <c r="Q40" s="81">
        <v>0</v>
      </c>
      <c r="R40" s="81">
        <v>0</v>
      </c>
      <c r="S40" s="81"/>
      <c r="T40" s="81"/>
      <c r="U40" s="81">
        <v>0</v>
      </c>
      <c r="V40" s="77">
        <v>147684491</v>
      </c>
      <c r="W40" s="78">
        <f t="shared" ref="W40:W58" si="11">H40+I40+J40+K40-L40+M40+N40+O40+P40+Q40+R40+U40+V40+S40+T40</f>
        <v>147684491</v>
      </c>
      <c r="X40" s="77">
        <v>12706694</v>
      </c>
      <c r="Y40" s="78">
        <f t="shared" ref="Y40:Y58" si="12">W40+X40</f>
        <v>160391185</v>
      </c>
    </row>
    <row r="41" spans="1:25" x14ac:dyDescent="0.2">
      <c r="A41" s="394" t="s">
        <v>378</v>
      </c>
      <c r="B41" s="394"/>
      <c r="C41" s="394"/>
      <c r="D41" s="394"/>
      <c r="E41" s="394"/>
      <c r="F41" s="394"/>
      <c r="G41" s="8">
        <v>33</v>
      </c>
      <c r="H41" s="81">
        <v>0</v>
      </c>
      <c r="I41" s="81">
        <v>0</v>
      </c>
      <c r="J41" s="81">
        <v>0</v>
      </c>
      <c r="K41" s="81">
        <v>0</v>
      </c>
      <c r="L41" s="81">
        <v>0</v>
      </c>
      <c r="M41" s="81">
        <v>0</v>
      </c>
      <c r="N41" s="77">
        <v>0</v>
      </c>
      <c r="O41" s="81">
        <v>0</v>
      </c>
      <c r="P41" s="81">
        <v>0</v>
      </c>
      <c r="Q41" s="81">
        <v>0</v>
      </c>
      <c r="R41" s="81">
        <v>0</v>
      </c>
      <c r="S41" s="81"/>
      <c r="T41" s="81"/>
      <c r="U41" s="81">
        <v>0</v>
      </c>
      <c r="V41" s="81">
        <v>0</v>
      </c>
      <c r="W41" s="78">
        <f t="shared" si="11"/>
        <v>0</v>
      </c>
      <c r="X41" s="77">
        <v>0</v>
      </c>
      <c r="Y41" s="78">
        <f t="shared" si="12"/>
        <v>0</v>
      </c>
    </row>
    <row r="42" spans="1:25" ht="27" customHeight="1" x14ac:dyDescent="0.2">
      <c r="A42" s="394" t="s">
        <v>379</v>
      </c>
      <c r="B42" s="394"/>
      <c r="C42" s="394"/>
      <c r="D42" s="394"/>
      <c r="E42" s="394"/>
      <c r="F42" s="394"/>
      <c r="G42" s="8">
        <v>34</v>
      </c>
      <c r="H42" s="81">
        <v>0</v>
      </c>
      <c r="I42" s="81">
        <v>0</v>
      </c>
      <c r="J42" s="81">
        <v>0</v>
      </c>
      <c r="K42" s="81">
        <v>0</v>
      </c>
      <c r="L42" s="81">
        <v>0</v>
      </c>
      <c r="M42" s="81">
        <v>0</v>
      </c>
      <c r="N42" s="81">
        <v>0</v>
      </c>
      <c r="O42" s="77">
        <v>0</v>
      </c>
      <c r="P42" s="81">
        <v>0</v>
      </c>
      <c r="Q42" s="81">
        <v>0</v>
      </c>
      <c r="R42" s="81">
        <v>0</v>
      </c>
      <c r="S42" s="81"/>
      <c r="T42" s="81"/>
      <c r="U42" s="77">
        <v>0</v>
      </c>
      <c r="V42" s="77">
        <v>0</v>
      </c>
      <c r="W42" s="78">
        <f t="shared" si="11"/>
        <v>0</v>
      </c>
      <c r="X42" s="77">
        <v>0</v>
      </c>
      <c r="Y42" s="78">
        <f t="shared" si="12"/>
        <v>0</v>
      </c>
    </row>
    <row r="43" spans="1:25" ht="20.25" customHeight="1" x14ac:dyDescent="0.2">
      <c r="A43" s="394" t="s">
        <v>443</v>
      </c>
      <c r="B43" s="394"/>
      <c r="C43" s="394"/>
      <c r="D43" s="394"/>
      <c r="E43" s="394"/>
      <c r="F43" s="394"/>
      <c r="G43" s="8">
        <v>35</v>
      </c>
      <c r="H43" s="81">
        <v>0</v>
      </c>
      <c r="I43" s="81">
        <v>0</v>
      </c>
      <c r="J43" s="81">
        <v>0</v>
      </c>
      <c r="K43" s="81">
        <v>0</v>
      </c>
      <c r="L43" s="81">
        <v>0</v>
      </c>
      <c r="M43" s="81">
        <v>0</v>
      </c>
      <c r="N43" s="81">
        <v>0</v>
      </c>
      <c r="O43" s="81">
        <v>0</v>
      </c>
      <c r="P43" s="77">
        <v>-26827</v>
      </c>
      <c r="Q43" s="81">
        <v>0</v>
      </c>
      <c r="R43" s="81">
        <v>0</v>
      </c>
      <c r="S43" s="81"/>
      <c r="T43" s="81"/>
      <c r="U43" s="77">
        <v>0</v>
      </c>
      <c r="V43" s="77">
        <v>0</v>
      </c>
      <c r="W43" s="78">
        <f t="shared" si="11"/>
        <v>-26827</v>
      </c>
      <c r="X43" s="77">
        <v>0</v>
      </c>
      <c r="Y43" s="78">
        <f t="shared" si="12"/>
        <v>-26827</v>
      </c>
    </row>
    <row r="44" spans="1:25" ht="21" customHeight="1" x14ac:dyDescent="0.2">
      <c r="A44" s="394" t="s">
        <v>380</v>
      </c>
      <c r="B44" s="394"/>
      <c r="C44" s="394"/>
      <c r="D44" s="394"/>
      <c r="E44" s="394"/>
      <c r="F44" s="394"/>
      <c r="G44" s="8">
        <v>36</v>
      </c>
      <c r="H44" s="81">
        <v>0</v>
      </c>
      <c r="I44" s="81">
        <v>0</v>
      </c>
      <c r="J44" s="81">
        <v>0</v>
      </c>
      <c r="K44" s="81">
        <v>0</v>
      </c>
      <c r="L44" s="81">
        <v>0</v>
      </c>
      <c r="M44" s="81">
        <v>0</v>
      </c>
      <c r="N44" s="81">
        <v>0</v>
      </c>
      <c r="O44" s="81">
        <v>0</v>
      </c>
      <c r="P44" s="81">
        <v>0</v>
      </c>
      <c r="Q44" s="77">
        <v>0</v>
      </c>
      <c r="R44" s="81">
        <v>0</v>
      </c>
      <c r="S44" s="81"/>
      <c r="T44" s="81"/>
      <c r="U44" s="77">
        <v>0</v>
      </c>
      <c r="V44" s="77">
        <v>0</v>
      </c>
      <c r="W44" s="78">
        <f t="shared" si="11"/>
        <v>0</v>
      </c>
      <c r="X44" s="77">
        <v>0</v>
      </c>
      <c r="Y44" s="78">
        <f t="shared" si="12"/>
        <v>0</v>
      </c>
    </row>
    <row r="45" spans="1:25" ht="29.25" customHeight="1" x14ac:dyDescent="0.2">
      <c r="A45" s="394" t="s">
        <v>381</v>
      </c>
      <c r="B45" s="394"/>
      <c r="C45" s="394"/>
      <c r="D45" s="394"/>
      <c r="E45" s="394"/>
      <c r="F45" s="394"/>
      <c r="G45" s="8">
        <v>37</v>
      </c>
      <c r="H45" s="81">
        <v>0</v>
      </c>
      <c r="I45" s="81">
        <v>0</v>
      </c>
      <c r="J45" s="81">
        <v>0</v>
      </c>
      <c r="K45" s="81">
        <v>0</v>
      </c>
      <c r="L45" s="81">
        <v>0</v>
      </c>
      <c r="M45" s="81">
        <v>0</v>
      </c>
      <c r="N45" s="81">
        <v>0</v>
      </c>
      <c r="O45" s="81">
        <v>0</v>
      </c>
      <c r="P45" s="81">
        <v>0</v>
      </c>
      <c r="Q45" s="81">
        <v>0</v>
      </c>
      <c r="R45" s="77">
        <v>0</v>
      </c>
      <c r="S45" s="77">
        <v>0</v>
      </c>
      <c r="T45" s="77">
        <v>0</v>
      </c>
      <c r="U45" s="77">
        <v>0</v>
      </c>
      <c r="V45" s="77">
        <v>0</v>
      </c>
      <c r="W45" s="78">
        <f t="shared" si="11"/>
        <v>0</v>
      </c>
      <c r="X45" s="77">
        <v>0</v>
      </c>
      <c r="Y45" s="78">
        <f t="shared" si="12"/>
        <v>0</v>
      </c>
    </row>
    <row r="46" spans="1:25" ht="21" customHeight="1" x14ac:dyDescent="0.2">
      <c r="A46" s="394" t="s">
        <v>382</v>
      </c>
      <c r="B46" s="394"/>
      <c r="C46" s="394"/>
      <c r="D46" s="394"/>
      <c r="E46" s="394"/>
      <c r="F46" s="394"/>
      <c r="G46" s="8">
        <v>38</v>
      </c>
      <c r="H46" s="81">
        <v>0</v>
      </c>
      <c r="I46" s="81">
        <v>0</v>
      </c>
      <c r="J46" s="81">
        <v>0</v>
      </c>
      <c r="K46" s="81">
        <v>0</v>
      </c>
      <c r="L46" s="81">
        <v>0</v>
      </c>
      <c r="M46" s="81">
        <v>0</v>
      </c>
      <c r="N46" s="77">
        <v>0</v>
      </c>
      <c r="O46" s="77">
        <v>0</v>
      </c>
      <c r="P46" s="77">
        <v>0</v>
      </c>
      <c r="Q46" s="77">
        <v>0</v>
      </c>
      <c r="R46" s="77">
        <v>0</v>
      </c>
      <c r="S46" s="77">
        <v>0</v>
      </c>
      <c r="T46" s="77">
        <v>0</v>
      </c>
      <c r="U46" s="77">
        <v>0</v>
      </c>
      <c r="V46" s="77">
        <v>0</v>
      </c>
      <c r="W46" s="78">
        <f t="shared" si="11"/>
        <v>0</v>
      </c>
      <c r="X46" s="77">
        <v>0</v>
      </c>
      <c r="Y46" s="78">
        <f t="shared" si="12"/>
        <v>0</v>
      </c>
    </row>
    <row r="47" spans="1:25" x14ac:dyDescent="0.2">
      <c r="A47" s="394" t="s">
        <v>383</v>
      </c>
      <c r="B47" s="394"/>
      <c r="C47" s="394"/>
      <c r="D47" s="394"/>
      <c r="E47" s="394"/>
      <c r="F47" s="394"/>
      <c r="G47" s="8">
        <v>39</v>
      </c>
      <c r="H47" s="81">
        <v>0</v>
      </c>
      <c r="I47" s="81">
        <v>0</v>
      </c>
      <c r="J47" s="81">
        <v>0</v>
      </c>
      <c r="K47" s="81">
        <v>0</v>
      </c>
      <c r="L47" s="81">
        <v>0</v>
      </c>
      <c r="M47" s="81">
        <v>0</v>
      </c>
      <c r="N47" s="77">
        <v>0</v>
      </c>
      <c r="O47" s="77">
        <v>0</v>
      </c>
      <c r="P47" s="77">
        <v>0</v>
      </c>
      <c r="Q47" s="77">
        <v>0</v>
      </c>
      <c r="R47" s="77">
        <v>0</v>
      </c>
      <c r="S47" s="77">
        <v>0</v>
      </c>
      <c r="T47" s="77">
        <v>0</v>
      </c>
      <c r="U47" s="77">
        <v>0</v>
      </c>
      <c r="V47" s="77">
        <v>0</v>
      </c>
      <c r="W47" s="78">
        <f t="shared" si="11"/>
        <v>0</v>
      </c>
      <c r="X47" s="77">
        <v>0</v>
      </c>
      <c r="Y47" s="78">
        <f t="shared" si="12"/>
        <v>0</v>
      </c>
    </row>
    <row r="48" spans="1:25" x14ac:dyDescent="0.2">
      <c r="A48" s="394" t="s">
        <v>384</v>
      </c>
      <c r="B48" s="394"/>
      <c r="C48" s="394"/>
      <c r="D48" s="394"/>
      <c r="E48" s="394"/>
      <c r="F48" s="394"/>
      <c r="G48" s="8">
        <v>40</v>
      </c>
      <c r="H48" s="77">
        <v>0</v>
      </c>
      <c r="I48" s="77">
        <v>0</v>
      </c>
      <c r="J48" s="77">
        <v>0</v>
      </c>
      <c r="K48" s="77">
        <v>0</v>
      </c>
      <c r="L48" s="77">
        <v>0</v>
      </c>
      <c r="M48" s="77">
        <v>0</v>
      </c>
      <c r="N48" s="77">
        <v>0</v>
      </c>
      <c r="O48" s="77">
        <v>0</v>
      </c>
      <c r="P48" s="77">
        <v>0</v>
      </c>
      <c r="Q48" s="77">
        <v>0</v>
      </c>
      <c r="R48" s="77">
        <v>0</v>
      </c>
      <c r="S48" s="77">
        <v>0</v>
      </c>
      <c r="T48" s="77">
        <v>0</v>
      </c>
      <c r="U48" s="77">
        <v>0</v>
      </c>
      <c r="V48" s="77">
        <v>0</v>
      </c>
      <c r="W48" s="78">
        <f t="shared" si="11"/>
        <v>0</v>
      </c>
      <c r="X48" s="77">
        <v>0</v>
      </c>
      <c r="Y48" s="78">
        <f t="shared" si="12"/>
        <v>0</v>
      </c>
    </row>
    <row r="49" spans="1:25" x14ac:dyDescent="0.2">
      <c r="A49" s="394" t="s">
        <v>456</v>
      </c>
      <c r="B49" s="394"/>
      <c r="C49" s="394"/>
      <c r="D49" s="394"/>
      <c r="E49" s="394"/>
      <c r="F49" s="394"/>
      <c r="G49" s="8">
        <v>41</v>
      </c>
      <c r="H49" s="81">
        <v>0</v>
      </c>
      <c r="I49" s="81">
        <v>0</v>
      </c>
      <c r="J49" s="81">
        <v>0</v>
      </c>
      <c r="K49" s="81">
        <v>0</v>
      </c>
      <c r="L49" s="81">
        <v>0</v>
      </c>
      <c r="M49" s="81">
        <v>0</v>
      </c>
      <c r="N49" s="77">
        <v>0</v>
      </c>
      <c r="O49" s="77">
        <v>0</v>
      </c>
      <c r="P49" s="77">
        <v>4829</v>
      </c>
      <c r="Q49" s="77">
        <v>0</v>
      </c>
      <c r="R49" s="77">
        <v>0</v>
      </c>
      <c r="S49" s="77">
        <v>0</v>
      </c>
      <c r="T49" s="77">
        <v>0</v>
      </c>
      <c r="U49" s="77">
        <v>0</v>
      </c>
      <c r="V49" s="77">
        <v>0</v>
      </c>
      <c r="W49" s="78">
        <f t="shared" si="11"/>
        <v>4829</v>
      </c>
      <c r="X49" s="77">
        <v>0</v>
      </c>
      <c r="Y49" s="78">
        <f t="shared" si="12"/>
        <v>4829</v>
      </c>
    </row>
    <row r="50" spans="1:25" ht="32.25" customHeight="1" x14ac:dyDescent="0.2">
      <c r="A50" s="394" t="s">
        <v>457</v>
      </c>
      <c r="B50" s="394"/>
      <c r="C50" s="394"/>
      <c r="D50" s="394"/>
      <c r="E50" s="394"/>
      <c r="F50" s="394"/>
      <c r="G50" s="8">
        <v>42</v>
      </c>
      <c r="H50" s="77">
        <v>0</v>
      </c>
      <c r="I50" s="77">
        <v>0</v>
      </c>
      <c r="J50" s="77">
        <v>0</v>
      </c>
      <c r="K50" s="77">
        <v>0</v>
      </c>
      <c r="L50" s="77">
        <v>0</v>
      </c>
      <c r="M50" s="77">
        <v>0</v>
      </c>
      <c r="N50" s="77">
        <v>0</v>
      </c>
      <c r="O50" s="77">
        <v>0</v>
      </c>
      <c r="P50" s="77">
        <v>0</v>
      </c>
      <c r="Q50" s="77">
        <v>0</v>
      </c>
      <c r="R50" s="77">
        <v>0</v>
      </c>
      <c r="S50" s="77">
        <v>0</v>
      </c>
      <c r="T50" s="77">
        <v>0</v>
      </c>
      <c r="U50" s="77">
        <v>0</v>
      </c>
      <c r="V50" s="77">
        <v>0</v>
      </c>
      <c r="W50" s="78">
        <f t="shared" si="11"/>
        <v>0</v>
      </c>
      <c r="X50" s="77">
        <v>0</v>
      </c>
      <c r="Y50" s="78">
        <f t="shared" si="12"/>
        <v>0</v>
      </c>
    </row>
    <row r="51" spans="1:25" ht="26.25" customHeight="1" x14ac:dyDescent="0.2">
      <c r="A51" s="394" t="s">
        <v>444</v>
      </c>
      <c r="B51" s="394"/>
      <c r="C51" s="394"/>
      <c r="D51" s="394"/>
      <c r="E51" s="394"/>
      <c r="F51" s="394"/>
      <c r="G51" s="8">
        <v>43</v>
      </c>
      <c r="H51" s="77">
        <v>0</v>
      </c>
      <c r="I51" s="77">
        <v>0</v>
      </c>
      <c r="J51" s="77">
        <v>0</v>
      </c>
      <c r="K51" s="77">
        <v>0</v>
      </c>
      <c r="L51" s="77">
        <v>0</v>
      </c>
      <c r="M51" s="77">
        <v>0</v>
      </c>
      <c r="N51" s="77">
        <v>0</v>
      </c>
      <c r="O51" s="77">
        <v>0</v>
      </c>
      <c r="P51" s="77">
        <v>0</v>
      </c>
      <c r="Q51" s="77">
        <v>0</v>
      </c>
      <c r="R51" s="77">
        <v>0</v>
      </c>
      <c r="S51" s="77">
        <v>0</v>
      </c>
      <c r="T51" s="77">
        <v>0</v>
      </c>
      <c r="U51" s="77">
        <v>0</v>
      </c>
      <c r="V51" s="77">
        <v>0</v>
      </c>
      <c r="W51" s="78">
        <f t="shared" si="11"/>
        <v>0</v>
      </c>
      <c r="X51" s="77">
        <v>0</v>
      </c>
      <c r="Y51" s="78">
        <f t="shared" si="12"/>
        <v>0</v>
      </c>
    </row>
    <row r="52" spans="1:25" ht="22.5" customHeight="1" x14ac:dyDescent="0.2">
      <c r="A52" s="394" t="s">
        <v>458</v>
      </c>
      <c r="B52" s="394"/>
      <c r="C52" s="394"/>
      <c r="D52" s="394"/>
      <c r="E52" s="394"/>
      <c r="F52" s="394"/>
      <c r="G52" s="8">
        <v>44</v>
      </c>
      <c r="H52" s="77">
        <v>0</v>
      </c>
      <c r="I52" s="77">
        <v>0</v>
      </c>
      <c r="J52" s="77">
        <v>0</v>
      </c>
      <c r="K52" s="77">
        <v>0</v>
      </c>
      <c r="L52" s="77">
        <v>0</v>
      </c>
      <c r="M52" s="77">
        <v>0</v>
      </c>
      <c r="N52" s="77">
        <v>0</v>
      </c>
      <c r="O52" s="77">
        <v>0</v>
      </c>
      <c r="P52" s="77">
        <v>0</v>
      </c>
      <c r="Q52" s="77">
        <v>0</v>
      </c>
      <c r="R52" s="77">
        <v>0</v>
      </c>
      <c r="S52" s="77">
        <v>0</v>
      </c>
      <c r="T52" s="77">
        <v>0</v>
      </c>
      <c r="U52" s="77">
        <v>0</v>
      </c>
      <c r="V52" s="77">
        <v>0</v>
      </c>
      <c r="W52" s="78">
        <f t="shared" si="11"/>
        <v>0</v>
      </c>
      <c r="X52" s="77">
        <v>0</v>
      </c>
      <c r="Y52" s="78">
        <f t="shared" si="12"/>
        <v>0</v>
      </c>
    </row>
    <row r="53" spans="1:25" x14ac:dyDescent="0.2">
      <c r="A53" s="394" t="s">
        <v>459</v>
      </c>
      <c r="B53" s="394"/>
      <c r="C53" s="394"/>
      <c r="D53" s="394"/>
      <c r="E53" s="394"/>
      <c r="F53" s="394"/>
      <c r="G53" s="8">
        <v>45</v>
      </c>
      <c r="H53" s="77">
        <v>0</v>
      </c>
      <c r="I53" s="77">
        <v>0</v>
      </c>
      <c r="J53" s="77">
        <v>0</v>
      </c>
      <c r="K53" s="77">
        <v>0</v>
      </c>
      <c r="L53" s="77">
        <v>0</v>
      </c>
      <c r="M53" s="77">
        <v>0</v>
      </c>
      <c r="N53" s="77">
        <v>0</v>
      </c>
      <c r="O53" s="77">
        <v>0</v>
      </c>
      <c r="P53" s="77">
        <v>0</v>
      </c>
      <c r="Q53" s="77">
        <v>0</v>
      </c>
      <c r="R53" s="77">
        <v>0</v>
      </c>
      <c r="S53" s="77">
        <v>0</v>
      </c>
      <c r="T53" s="77">
        <v>0</v>
      </c>
      <c r="U53" s="77">
        <v>0</v>
      </c>
      <c r="V53" s="77">
        <v>0</v>
      </c>
      <c r="W53" s="78">
        <f t="shared" si="11"/>
        <v>0</v>
      </c>
      <c r="X53" s="77">
        <v>0</v>
      </c>
      <c r="Y53" s="78">
        <f t="shared" si="12"/>
        <v>0</v>
      </c>
    </row>
    <row r="54" spans="1:25" x14ac:dyDescent="0.2">
      <c r="A54" s="394" t="s">
        <v>446</v>
      </c>
      <c r="B54" s="394"/>
      <c r="C54" s="394"/>
      <c r="D54" s="394"/>
      <c r="E54" s="394"/>
      <c r="F54" s="394"/>
      <c r="G54" s="8">
        <v>46</v>
      </c>
      <c r="H54" s="77">
        <v>0</v>
      </c>
      <c r="I54" s="77">
        <v>0</v>
      </c>
      <c r="J54" s="77">
        <v>0</v>
      </c>
      <c r="K54" s="77">
        <v>0</v>
      </c>
      <c r="L54" s="77">
        <v>0</v>
      </c>
      <c r="M54" s="77">
        <v>0</v>
      </c>
      <c r="N54" s="77">
        <v>0</v>
      </c>
      <c r="O54" s="77">
        <v>0</v>
      </c>
      <c r="P54" s="77">
        <v>0</v>
      </c>
      <c r="Q54" s="77">
        <v>0</v>
      </c>
      <c r="R54" s="77">
        <v>0</v>
      </c>
      <c r="S54" s="77">
        <v>0</v>
      </c>
      <c r="T54" s="77">
        <v>0</v>
      </c>
      <c r="U54" s="77">
        <v>0</v>
      </c>
      <c r="V54" s="77">
        <v>0</v>
      </c>
      <c r="W54" s="78">
        <f t="shared" si="11"/>
        <v>0</v>
      </c>
      <c r="X54" s="77">
        <v>0</v>
      </c>
      <c r="Y54" s="78">
        <f t="shared" si="12"/>
        <v>0</v>
      </c>
    </row>
    <row r="55" spans="1:25" x14ac:dyDescent="0.2">
      <c r="A55" s="394" t="s">
        <v>447</v>
      </c>
      <c r="B55" s="394"/>
      <c r="C55" s="394"/>
      <c r="D55" s="394"/>
      <c r="E55" s="394"/>
      <c r="F55" s="394"/>
      <c r="G55" s="8">
        <v>47</v>
      </c>
      <c r="H55" s="77">
        <v>0</v>
      </c>
      <c r="I55" s="77">
        <v>0</v>
      </c>
      <c r="J55" s="77">
        <v>0</v>
      </c>
      <c r="K55" s="77">
        <v>0</v>
      </c>
      <c r="L55" s="77">
        <v>0</v>
      </c>
      <c r="M55" s="77">
        <v>0</v>
      </c>
      <c r="N55" s="77">
        <v>0</v>
      </c>
      <c r="O55" s="77">
        <v>0</v>
      </c>
      <c r="P55" s="77">
        <v>0</v>
      </c>
      <c r="Q55" s="77">
        <v>0</v>
      </c>
      <c r="R55" s="77">
        <v>0</v>
      </c>
      <c r="S55" s="77">
        <v>0</v>
      </c>
      <c r="T55" s="77">
        <v>0</v>
      </c>
      <c r="U55" s="77">
        <v>-146265489</v>
      </c>
      <c r="V55" s="77">
        <v>0</v>
      </c>
      <c r="W55" s="78">
        <f t="shared" si="11"/>
        <v>-146265489</v>
      </c>
      <c r="X55" s="77">
        <v>-42766489</v>
      </c>
      <c r="Y55" s="78">
        <f t="shared" si="12"/>
        <v>-189031978</v>
      </c>
    </row>
    <row r="56" spans="1:25" x14ac:dyDescent="0.2">
      <c r="A56" s="394" t="s">
        <v>448</v>
      </c>
      <c r="B56" s="394"/>
      <c r="C56" s="394"/>
      <c r="D56" s="394"/>
      <c r="E56" s="394"/>
      <c r="F56" s="394"/>
      <c r="G56" s="8">
        <v>48</v>
      </c>
      <c r="H56" s="77">
        <v>0</v>
      </c>
      <c r="I56" s="77">
        <v>0</v>
      </c>
      <c r="J56" s="77">
        <v>0</v>
      </c>
      <c r="K56" s="77">
        <v>0</v>
      </c>
      <c r="L56" s="77">
        <v>0</v>
      </c>
      <c r="M56" s="77">
        <v>0</v>
      </c>
      <c r="N56" s="77">
        <v>38533600</v>
      </c>
      <c r="O56" s="77">
        <v>0</v>
      </c>
      <c r="P56" s="77">
        <v>0</v>
      </c>
      <c r="Q56" s="77">
        <v>0</v>
      </c>
      <c r="R56" s="77">
        <v>0</v>
      </c>
      <c r="S56" s="77">
        <v>0</v>
      </c>
      <c r="T56" s="77">
        <v>0</v>
      </c>
      <c r="U56" s="77">
        <v>2739417</v>
      </c>
      <c r="V56" s="77">
        <v>0</v>
      </c>
      <c r="W56" s="78">
        <f t="shared" si="11"/>
        <v>41273017</v>
      </c>
      <c r="X56" s="77">
        <v>0</v>
      </c>
      <c r="Y56" s="78">
        <f t="shared" si="12"/>
        <v>41273017</v>
      </c>
    </row>
    <row r="57" spans="1:25" ht="23.25" customHeight="1" x14ac:dyDescent="0.2">
      <c r="A57" s="394" t="s">
        <v>460</v>
      </c>
      <c r="B57" s="394"/>
      <c r="C57" s="394"/>
      <c r="D57" s="394"/>
      <c r="E57" s="394"/>
      <c r="F57" s="394"/>
      <c r="G57" s="8">
        <v>49</v>
      </c>
      <c r="H57" s="77">
        <v>0</v>
      </c>
      <c r="I57" s="77">
        <v>0</v>
      </c>
      <c r="J57" s="77">
        <v>0</v>
      </c>
      <c r="K57" s="77">
        <v>0</v>
      </c>
      <c r="L57" s="77">
        <v>0</v>
      </c>
      <c r="M57" s="77">
        <v>0</v>
      </c>
      <c r="N57" s="77">
        <v>-2249472</v>
      </c>
      <c r="O57" s="77">
        <v>0</v>
      </c>
      <c r="P57" s="77">
        <v>0</v>
      </c>
      <c r="Q57" s="77">
        <v>0</v>
      </c>
      <c r="R57" s="77">
        <v>0</v>
      </c>
      <c r="S57" s="77">
        <v>0</v>
      </c>
      <c r="T57" s="77">
        <v>0</v>
      </c>
      <c r="U57" s="77">
        <v>106624079</v>
      </c>
      <c r="V57" s="77">
        <v>-104374607</v>
      </c>
      <c r="W57" s="78">
        <f t="shared" si="11"/>
        <v>0</v>
      </c>
      <c r="X57" s="77">
        <v>0</v>
      </c>
      <c r="Y57" s="78">
        <f t="shared" si="12"/>
        <v>0</v>
      </c>
    </row>
    <row r="58" spans="1:25" ht="23.25" customHeight="1" x14ac:dyDescent="0.2">
      <c r="A58" s="394" t="s">
        <v>450</v>
      </c>
      <c r="B58" s="394"/>
      <c r="C58" s="394"/>
      <c r="D58" s="394"/>
      <c r="E58" s="394"/>
      <c r="F58" s="394"/>
      <c r="G58" s="8">
        <v>50</v>
      </c>
      <c r="H58" s="77">
        <v>0</v>
      </c>
      <c r="I58" s="77">
        <v>0</v>
      </c>
      <c r="J58" s="77">
        <v>0</v>
      </c>
      <c r="K58" s="77">
        <v>0</v>
      </c>
      <c r="L58" s="77">
        <v>0</v>
      </c>
      <c r="M58" s="77">
        <v>0</v>
      </c>
      <c r="N58" s="77">
        <v>0</v>
      </c>
      <c r="O58" s="77">
        <v>0</v>
      </c>
      <c r="P58" s="77">
        <v>0</v>
      </c>
      <c r="Q58" s="77">
        <v>0</v>
      </c>
      <c r="R58" s="77">
        <v>0</v>
      </c>
      <c r="S58" s="77">
        <v>0</v>
      </c>
      <c r="T58" s="77">
        <v>0</v>
      </c>
      <c r="U58" s="77">
        <v>0</v>
      </c>
      <c r="V58" s="77">
        <v>0</v>
      </c>
      <c r="W58" s="78">
        <f t="shared" si="11"/>
        <v>0</v>
      </c>
      <c r="X58" s="77">
        <v>0</v>
      </c>
      <c r="Y58" s="78">
        <f t="shared" si="12"/>
        <v>0</v>
      </c>
    </row>
    <row r="59" spans="1:25" ht="24" customHeight="1" x14ac:dyDescent="0.2">
      <c r="A59" s="412" t="s">
        <v>461</v>
      </c>
      <c r="B59" s="412"/>
      <c r="C59" s="412"/>
      <c r="D59" s="412"/>
      <c r="E59" s="412"/>
      <c r="F59" s="412"/>
      <c r="G59" s="10">
        <v>51</v>
      </c>
      <c r="H59" s="80">
        <f t="shared" ref="H59:T59" si="13">SUM(H39:H58)</f>
        <v>1672021210</v>
      </c>
      <c r="I59" s="80">
        <f t="shared" si="13"/>
        <v>5223432</v>
      </c>
      <c r="J59" s="80">
        <f t="shared" si="13"/>
        <v>83601061</v>
      </c>
      <c r="K59" s="80">
        <f t="shared" si="13"/>
        <v>136815284</v>
      </c>
      <c r="L59" s="80">
        <f t="shared" si="13"/>
        <v>124418267</v>
      </c>
      <c r="M59" s="80">
        <f t="shared" si="13"/>
        <v>0</v>
      </c>
      <c r="N59" s="80">
        <f t="shared" si="13"/>
        <v>38533600</v>
      </c>
      <c r="O59" s="80">
        <f t="shared" si="13"/>
        <v>0</v>
      </c>
      <c r="P59" s="80">
        <f t="shared" si="13"/>
        <v>59111</v>
      </c>
      <c r="Q59" s="80">
        <f t="shared" si="13"/>
        <v>0</v>
      </c>
      <c r="R59" s="80">
        <f t="shared" si="13"/>
        <v>0</v>
      </c>
      <c r="S59" s="80">
        <f t="shared" si="13"/>
        <v>0</v>
      </c>
      <c r="T59" s="80">
        <f t="shared" si="13"/>
        <v>0</v>
      </c>
      <c r="U59" s="80">
        <f>SUM(U39:U58)</f>
        <v>351143413</v>
      </c>
      <c r="V59" s="80">
        <f>SUM(V39:V58)</f>
        <v>147684491</v>
      </c>
      <c r="W59" s="80">
        <f>SUM(W39:W58)</f>
        <v>2310663335</v>
      </c>
      <c r="X59" s="80">
        <f>SUM(X39:X58)</f>
        <v>1013004698</v>
      </c>
      <c r="Y59" s="80">
        <f>SUM(Y39:Y58)</f>
        <v>3323668033</v>
      </c>
    </row>
    <row r="60" spans="1:25" x14ac:dyDescent="0.2">
      <c r="A60" s="413" t="s">
        <v>385</v>
      </c>
      <c r="B60" s="414"/>
      <c r="C60" s="414"/>
      <c r="D60" s="414"/>
      <c r="E60" s="414"/>
      <c r="F60" s="414"/>
      <c r="G60" s="414"/>
      <c r="H60" s="414"/>
      <c r="I60" s="414"/>
      <c r="J60" s="414"/>
      <c r="K60" s="414"/>
      <c r="L60" s="414"/>
      <c r="M60" s="414"/>
      <c r="N60" s="414"/>
      <c r="O60" s="414"/>
      <c r="P60" s="414"/>
      <c r="Q60" s="414"/>
      <c r="R60" s="414"/>
      <c r="S60" s="414"/>
      <c r="T60" s="414"/>
      <c r="U60" s="414"/>
      <c r="V60" s="414"/>
      <c r="W60" s="414"/>
      <c r="X60" s="414"/>
      <c r="Y60" s="414"/>
    </row>
    <row r="61" spans="1:25" ht="31.5" customHeight="1" x14ac:dyDescent="0.2">
      <c r="A61" s="416" t="s">
        <v>462</v>
      </c>
      <c r="B61" s="416"/>
      <c r="C61" s="416"/>
      <c r="D61" s="416"/>
      <c r="E61" s="416"/>
      <c r="F61" s="416"/>
      <c r="G61" s="9">
        <v>52</v>
      </c>
      <c r="H61" s="79">
        <f t="shared" ref="H61:T61" si="14">SUM(H41:H49)</f>
        <v>0</v>
      </c>
      <c r="I61" s="79">
        <f t="shared" si="14"/>
        <v>0</v>
      </c>
      <c r="J61" s="79">
        <f t="shared" si="14"/>
        <v>0</v>
      </c>
      <c r="K61" s="79">
        <f t="shared" si="14"/>
        <v>0</v>
      </c>
      <c r="L61" s="79">
        <f t="shared" si="14"/>
        <v>0</v>
      </c>
      <c r="M61" s="79">
        <f t="shared" si="14"/>
        <v>0</v>
      </c>
      <c r="N61" s="79">
        <f t="shared" si="14"/>
        <v>0</v>
      </c>
      <c r="O61" s="79">
        <f t="shared" si="14"/>
        <v>0</v>
      </c>
      <c r="P61" s="79">
        <f t="shared" si="14"/>
        <v>-21998</v>
      </c>
      <c r="Q61" s="79">
        <f t="shared" si="14"/>
        <v>0</v>
      </c>
      <c r="R61" s="79">
        <f t="shared" si="14"/>
        <v>0</v>
      </c>
      <c r="S61" s="79">
        <f t="shared" si="14"/>
        <v>0</v>
      </c>
      <c r="T61" s="79">
        <f t="shared" si="14"/>
        <v>0</v>
      </c>
      <c r="U61" s="79">
        <f>SUM(U41:U49)</f>
        <v>0</v>
      </c>
      <c r="V61" s="79">
        <f>SUM(V41:V49)</f>
        <v>0</v>
      </c>
      <c r="W61" s="79">
        <f>SUM(W41:W49)</f>
        <v>-21998</v>
      </c>
      <c r="X61" s="79">
        <f>SUM(X41:X49)</f>
        <v>0</v>
      </c>
      <c r="Y61" s="79">
        <f>SUM(Y41:Y49)</f>
        <v>-21998</v>
      </c>
    </row>
    <row r="62" spans="1:25" ht="27.75" customHeight="1" x14ac:dyDescent="0.2">
      <c r="A62" s="416" t="s">
        <v>463</v>
      </c>
      <c r="B62" s="416"/>
      <c r="C62" s="416"/>
      <c r="D62" s="416"/>
      <c r="E62" s="416"/>
      <c r="F62" s="416"/>
      <c r="G62" s="9">
        <v>53</v>
      </c>
      <c r="H62" s="79">
        <f t="shared" ref="H62:T62" si="15">H40+H61</f>
        <v>0</v>
      </c>
      <c r="I62" s="79">
        <f t="shared" si="15"/>
        <v>0</v>
      </c>
      <c r="J62" s="79">
        <f t="shared" si="15"/>
        <v>0</v>
      </c>
      <c r="K62" s="79">
        <f t="shared" si="15"/>
        <v>0</v>
      </c>
      <c r="L62" s="79">
        <f t="shared" si="15"/>
        <v>0</v>
      </c>
      <c r="M62" s="79">
        <f t="shared" si="15"/>
        <v>0</v>
      </c>
      <c r="N62" s="79">
        <f t="shared" si="15"/>
        <v>0</v>
      </c>
      <c r="O62" s="79">
        <f t="shared" si="15"/>
        <v>0</v>
      </c>
      <c r="P62" s="79">
        <f t="shared" si="15"/>
        <v>-21998</v>
      </c>
      <c r="Q62" s="79">
        <f t="shared" si="15"/>
        <v>0</v>
      </c>
      <c r="R62" s="79">
        <f t="shared" si="15"/>
        <v>0</v>
      </c>
      <c r="S62" s="79">
        <f t="shared" si="15"/>
        <v>0</v>
      </c>
      <c r="T62" s="79">
        <f t="shared" si="15"/>
        <v>0</v>
      </c>
      <c r="U62" s="79">
        <f>U40+U61</f>
        <v>0</v>
      </c>
      <c r="V62" s="79">
        <f>V40+V61</f>
        <v>147684491</v>
      </c>
      <c r="W62" s="79">
        <f>W40+W61</f>
        <v>147662493</v>
      </c>
      <c r="X62" s="79">
        <f>X40+X61</f>
        <v>12706694</v>
      </c>
      <c r="Y62" s="79">
        <f>Y40+Y61</f>
        <v>160369187</v>
      </c>
    </row>
    <row r="63" spans="1:25" ht="29.25" customHeight="1" x14ac:dyDescent="0.2">
      <c r="A63" s="418" t="s">
        <v>464</v>
      </c>
      <c r="B63" s="418"/>
      <c r="C63" s="418"/>
      <c r="D63" s="418"/>
      <c r="E63" s="418"/>
      <c r="F63" s="418"/>
      <c r="G63" s="10">
        <v>54</v>
      </c>
      <c r="H63" s="80">
        <f t="shared" ref="H63:T63" si="16">SUM(H50:H58)</f>
        <v>0</v>
      </c>
      <c r="I63" s="80">
        <f t="shared" si="16"/>
        <v>0</v>
      </c>
      <c r="J63" s="80">
        <f t="shared" si="16"/>
        <v>0</v>
      </c>
      <c r="K63" s="80">
        <f t="shared" si="16"/>
        <v>0</v>
      </c>
      <c r="L63" s="80">
        <f t="shared" si="16"/>
        <v>0</v>
      </c>
      <c r="M63" s="80">
        <f t="shared" si="16"/>
        <v>0</v>
      </c>
      <c r="N63" s="80">
        <f t="shared" si="16"/>
        <v>36284128</v>
      </c>
      <c r="O63" s="80">
        <f t="shared" si="16"/>
        <v>0</v>
      </c>
      <c r="P63" s="80">
        <f t="shared" si="16"/>
        <v>0</v>
      </c>
      <c r="Q63" s="80">
        <f t="shared" si="16"/>
        <v>0</v>
      </c>
      <c r="R63" s="80">
        <f t="shared" si="16"/>
        <v>0</v>
      </c>
      <c r="S63" s="80">
        <f t="shared" si="16"/>
        <v>0</v>
      </c>
      <c r="T63" s="80">
        <f t="shared" si="16"/>
        <v>0</v>
      </c>
      <c r="U63" s="80">
        <f>SUM(U50:U58)</f>
        <v>-36901993</v>
      </c>
      <c r="V63" s="80">
        <f>SUM(V50:V58)</f>
        <v>-104374607</v>
      </c>
      <c r="W63" s="80">
        <f>SUM(W50:W58)</f>
        <v>-104992472</v>
      </c>
      <c r="X63" s="80">
        <f>SUM(X50:X58)</f>
        <v>-42766489</v>
      </c>
      <c r="Y63" s="80">
        <f>SUM(Y50:Y58)</f>
        <v>-147758961</v>
      </c>
    </row>
  </sheetData>
  <sheetProtection algorithmName="SHA-512" hashValue="q17Mnj40W64KhdnSUyIydmOU4DIQeAhqhgqRO3vXjFMN3DIeEwUNTa1P39CLaCSe+2YGItpdxLWlH1SJL/qT9A==" saltValue="zO69V2GIS99xZrGViQTYI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5:F25"/>
    <mergeCell ref="A26:F26"/>
    <mergeCell ref="A27:F27"/>
    <mergeCell ref="A28:F28"/>
    <mergeCell ref="A29:F29"/>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8"/>
  <sheetViews>
    <sheetView topLeftCell="A238" zoomScale="90" zoomScaleNormal="90" workbookViewId="0">
      <selection activeCell="A248" sqref="A248"/>
    </sheetView>
  </sheetViews>
  <sheetFormatPr defaultRowHeight="12.75" x14ac:dyDescent="0.2"/>
  <cols>
    <col min="1" max="1" width="61.85546875" customWidth="1"/>
    <col min="3" max="3" width="13.28515625" customWidth="1"/>
    <col min="4" max="4" width="13" customWidth="1"/>
    <col min="5" max="5" width="12.28515625" bestFit="1" customWidth="1"/>
    <col min="6" max="6" width="11.140625" customWidth="1"/>
    <col min="10" max="10" width="86" customWidth="1"/>
  </cols>
  <sheetData>
    <row r="1" spans="1:10" x14ac:dyDescent="0.2">
      <c r="A1" s="428" t="s">
        <v>765</v>
      </c>
      <c r="B1" s="429"/>
      <c r="C1" s="429"/>
      <c r="D1" s="429"/>
      <c r="E1" s="429"/>
      <c r="F1" s="429"/>
      <c r="G1" s="429"/>
      <c r="H1" s="429"/>
      <c r="I1" s="429"/>
      <c r="J1" s="429"/>
    </row>
    <row r="2" spans="1:10" x14ac:dyDescent="0.2">
      <c r="A2" s="429"/>
      <c r="B2" s="429"/>
      <c r="C2" s="429"/>
      <c r="D2" s="429"/>
      <c r="E2" s="429"/>
      <c r="F2" s="429"/>
      <c r="G2" s="429"/>
      <c r="H2" s="429"/>
      <c r="I2" s="429"/>
      <c r="J2" s="429"/>
    </row>
    <row r="3" spans="1:10" x14ac:dyDescent="0.2">
      <c r="A3" s="429"/>
      <c r="B3" s="429"/>
      <c r="C3" s="429"/>
      <c r="D3" s="429"/>
      <c r="E3" s="429"/>
      <c r="F3" s="429"/>
      <c r="G3" s="429"/>
      <c r="H3" s="429"/>
      <c r="I3" s="429"/>
      <c r="J3" s="429"/>
    </row>
    <row r="4" spans="1:10" x14ac:dyDescent="0.2">
      <c r="A4" s="429"/>
      <c r="B4" s="429"/>
      <c r="C4" s="429"/>
      <c r="D4" s="429"/>
      <c r="E4" s="429"/>
      <c r="F4" s="429"/>
      <c r="G4" s="429"/>
      <c r="H4" s="429"/>
      <c r="I4" s="429"/>
      <c r="J4" s="429"/>
    </row>
    <row r="5" spans="1:10" x14ac:dyDescent="0.2">
      <c r="A5" s="429"/>
      <c r="B5" s="429"/>
      <c r="C5" s="429"/>
      <c r="D5" s="429"/>
      <c r="E5" s="429"/>
      <c r="F5" s="429"/>
      <c r="G5" s="429"/>
      <c r="H5" s="429"/>
      <c r="I5" s="429"/>
      <c r="J5" s="429"/>
    </row>
    <row r="6" spans="1:10" x14ac:dyDescent="0.2">
      <c r="A6" s="429"/>
      <c r="B6" s="429"/>
      <c r="C6" s="429"/>
      <c r="D6" s="429"/>
      <c r="E6" s="429"/>
      <c r="F6" s="429"/>
      <c r="G6" s="429"/>
      <c r="H6" s="429"/>
      <c r="I6" s="429"/>
      <c r="J6" s="429"/>
    </row>
    <row r="7" spans="1:10" x14ac:dyDescent="0.2">
      <c r="A7" s="429"/>
      <c r="B7" s="429"/>
      <c r="C7" s="429"/>
      <c r="D7" s="429"/>
      <c r="E7" s="429"/>
      <c r="F7" s="429"/>
      <c r="G7" s="429"/>
      <c r="H7" s="429"/>
      <c r="I7" s="429"/>
      <c r="J7" s="429"/>
    </row>
    <row r="8" spans="1:10" x14ac:dyDescent="0.2">
      <c r="A8" s="429"/>
      <c r="B8" s="429"/>
      <c r="C8" s="429"/>
      <c r="D8" s="429"/>
      <c r="E8" s="429"/>
      <c r="F8" s="429"/>
      <c r="G8" s="429"/>
      <c r="H8" s="429"/>
      <c r="I8" s="429"/>
      <c r="J8" s="429"/>
    </row>
    <row r="9" spans="1:10" x14ac:dyDescent="0.2">
      <c r="A9" s="429"/>
      <c r="B9" s="429"/>
      <c r="C9" s="429"/>
      <c r="D9" s="429"/>
      <c r="E9" s="429"/>
      <c r="F9" s="429"/>
      <c r="G9" s="429"/>
      <c r="H9" s="429"/>
      <c r="I9" s="429"/>
      <c r="J9" s="429"/>
    </row>
    <row r="10" spans="1:10" x14ac:dyDescent="0.2">
      <c r="A10" s="429"/>
      <c r="B10" s="429"/>
      <c r="C10" s="429"/>
      <c r="D10" s="429"/>
      <c r="E10" s="429"/>
      <c r="F10" s="429"/>
      <c r="G10" s="429"/>
      <c r="H10" s="429"/>
      <c r="I10" s="429"/>
      <c r="J10" s="429"/>
    </row>
    <row r="11" spans="1:10" x14ac:dyDescent="0.2">
      <c r="A11" s="429"/>
      <c r="B11" s="429"/>
      <c r="C11" s="429"/>
      <c r="D11" s="429"/>
      <c r="E11" s="429"/>
      <c r="F11" s="429"/>
      <c r="G11" s="429"/>
      <c r="H11" s="429"/>
      <c r="I11" s="429"/>
      <c r="J11" s="429"/>
    </row>
    <row r="12" spans="1:10" x14ac:dyDescent="0.2">
      <c r="A12" s="429"/>
      <c r="B12" s="429"/>
      <c r="C12" s="429"/>
      <c r="D12" s="429"/>
      <c r="E12" s="429"/>
      <c r="F12" s="429"/>
      <c r="G12" s="429"/>
      <c r="H12" s="429"/>
      <c r="I12" s="429"/>
      <c r="J12" s="429"/>
    </row>
    <row r="13" spans="1:10" x14ac:dyDescent="0.2">
      <c r="A13" s="429"/>
      <c r="B13" s="429"/>
      <c r="C13" s="429"/>
      <c r="D13" s="429"/>
      <c r="E13" s="429"/>
      <c r="F13" s="429"/>
      <c r="G13" s="429"/>
      <c r="H13" s="429"/>
      <c r="I13" s="429"/>
      <c r="J13" s="429"/>
    </row>
    <row r="14" spans="1:10" ht="106.5" customHeight="1" x14ac:dyDescent="0.2">
      <c r="A14" s="429"/>
      <c r="B14" s="429"/>
      <c r="C14" s="429"/>
      <c r="D14" s="429"/>
      <c r="E14" s="429"/>
      <c r="F14" s="429"/>
      <c r="G14" s="429"/>
      <c r="H14" s="429"/>
      <c r="I14" s="429"/>
      <c r="J14" s="429"/>
    </row>
    <row r="15" spans="1:10" x14ac:dyDescent="0.2">
      <c r="A15" s="429"/>
      <c r="B15" s="429"/>
      <c r="C15" s="429"/>
      <c r="D15" s="429"/>
      <c r="E15" s="429"/>
      <c r="F15" s="429"/>
      <c r="G15" s="429"/>
      <c r="H15" s="429"/>
      <c r="I15" s="429"/>
      <c r="J15" s="429"/>
    </row>
    <row r="16" spans="1:10" ht="72.75" customHeight="1" x14ac:dyDescent="0.2">
      <c r="A16" s="429"/>
      <c r="B16" s="429"/>
      <c r="C16" s="429"/>
      <c r="D16" s="429"/>
      <c r="E16" s="429"/>
      <c r="F16" s="429"/>
      <c r="G16" s="429"/>
      <c r="H16" s="429"/>
      <c r="I16" s="429"/>
      <c r="J16" s="429"/>
    </row>
    <row r="17" spans="1:10" x14ac:dyDescent="0.2">
      <c r="A17" s="429"/>
      <c r="B17" s="429"/>
      <c r="C17" s="429"/>
      <c r="D17" s="429"/>
      <c r="E17" s="429"/>
      <c r="F17" s="429"/>
      <c r="G17" s="429"/>
      <c r="H17" s="429"/>
      <c r="I17" s="429"/>
      <c r="J17" s="429"/>
    </row>
    <row r="18" spans="1:10" x14ac:dyDescent="0.2">
      <c r="A18" s="429"/>
      <c r="B18" s="429"/>
      <c r="C18" s="429"/>
      <c r="D18" s="429"/>
      <c r="E18" s="429"/>
      <c r="F18" s="429"/>
      <c r="G18" s="429"/>
      <c r="H18" s="429"/>
      <c r="I18" s="429"/>
      <c r="J18" s="429"/>
    </row>
    <row r="19" spans="1:10" x14ac:dyDescent="0.2">
      <c r="A19" s="429"/>
      <c r="B19" s="429"/>
      <c r="C19" s="429"/>
      <c r="D19" s="429"/>
      <c r="E19" s="429"/>
      <c r="F19" s="429"/>
      <c r="G19" s="429"/>
      <c r="H19" s="429"/>
      <c r="I19" s="429"/>
      <c r="J19" s="429"/>
    </row>
    <row r="20" spans="1:10" ht="58.5" customHeight="1" x14ac:dyDescent="0.2">
      <c r="A20" s="429"/>
      <c r="B20" s="429"/>
      <c r="C20" s="429"/>
      <c r="D20" s="429"/>
      <c r="E20" s="429"/>
      <c r="F20" s="429"/>
      <c r="G20" s="429"/>
      <c r="H20" s="429"/>
      <c r="I20" s="429"/>
      <c r="J20" s="429"/>
    </row>
    <row r="21" spans="1:10" ht="60.75" customHeight="1" x14ac:dyDescent="0.2">
      <c r="A21" s="429"/>
      <c r="B21" s="429"/>
      <c r="C21" s="429"/>
      <c r="D21" s="429"/>
      <c r="E21" s="429"/>
      <c r="F21" s="429"/>
      <c r="G21" s="429"/>
      <c r="H21" s="429"/>
      <c r="I21" s="429"/>
      <c r="J21" s="429"/>
    </row>
    <row r="22" spans="1:10" ht="58.5" customHeight="1" x14ac:dyDescent="0.2">
      <c r="A22" s="429"/>
      <c r="B22" s="429"/>
      <c r="C22" s="429"/>
      <c r="D22" s="429"/>
      <c r="E22" s="429"/>
      <c r="F22" s="429"/>
      <c r="G22" s="429"/>
      <c r="H22" s="429"/>
      <c r="I22" s="429"/>
      <c r="J22" s="429"/>
    </row>
    <row r="23" spans="1:10" ht="52.5" customHeight="1" x14ac:dyDescent="0.2">
      <c r="A23" s="429"/>
      <c r="B23" s="429"/>
      <c r="C23" s="429"/>
      <c r="D23" s="429"/>
      <c r="E23" s="429"/>
      <c r="F23" s="429"/>
      <c r="G23" s="429"/>
      <c r="H23" s="429"/>
      <c r="I23" s="429"/>
      <c r="J23" s="429"/>
    </row>
    <row r="24" spans="1:10" x14ac:dyDescent="0.2">
      <c r="A24" s="429"/>
      <c r="B24" s="429"/>
      <c r="C24" s="429"/>
      <c r="D24" s="429"/>
      <c r="E24" s="429"/>
      <c r="F24" s="429"/>
      <c r="G24" s="429"/>
      <c r="H24" s="429"/>
      <c r="I24" s="429"/>
      <c r="J24" s="429"/>
    </row>
    <row r="25" spans="1:10" x14ac:dyDescent="0.2">
      <c r="A25" s="429"/>
      <c r="B25" s="429"/>
      <c r="C25" s="429"/>
      <c r="D25" s="429"/>
      <c r="E25" s="429"/>
      <c r="F25" s="429"/>
      <c r="G25" s="429"/>
      <c r="H25" s="429"/>
      <c r="I25" s="429"/>
      <c r="J25" s="429"/>
    </row>
    <row r="26" spans="1:10" x14ac:dyDescent="0.2">
      <c r="A26" s="429"/>
      <c r="B26" s="429"/>
      <c r="C26" s="429"/>
      <c r="D26" s="429"/>
      <c r="E26" s="429"/>
      <c r="F26" s="429"/>
      <c r="G26" s="429"/>
      <c r="H26" s="429"/>
      <c r="I26" s="429"/>
      <c r="J26" s="429"/>
    </row>
    <row r="27" spans="1:10" ht="71.25" customHeight="1" x14ac:dyDescent="0.2">
      <c r="A27" s="429"/>
      <c r="B27" s="429"/>
      <c r="C27" s="429"/>
      <c r="D27" s="429"/>
      <c r="E27" s="429"/>
      <c r="F27" s="429"/>
      <c r="G27" s="429"/>
      <c r="H27" s="429"/>
      <c r="I27" s="429"/>
      <c r="J27" s="429"/>
    </row>
    <row r="28" spans="1:10" ht="42.75" customHeight="1" x14ac:dyDescent="0.2">
      <c r="A28" s="429"/>
      <c r="B28" s="429"/>
      <c r="C28" s="429"/>
      <c r="D28" s="429"/>
      <c r="E28" s="429"/>
      <c r="F28" s="429"/>
      <c r="G28" s="429"/>
      <c r="H28" s="429"/>
      <c r="I28" s="429"/>
      <c r="J28" s="429"/>
    </row>
    <row r="29" spans="1:10" ht="43.5" customHeight="1" x14ac:dyDescent="0.2">
      <c r="A29" s="429"/>
      <c r="B29" s="429"/>
      <c r="C29" s="429"/>
      <c r="D29" s="429"/>
      <c r="E29" s="429"/>
      <c r="F29" s="429"/>
      <c r="G29" s="429"/>
      <c r="H29" s="429"/>
      <c r="I29" s="429"/>
      <c r="J29" s="429"/>
    </row>
    <row r="30" spans="1:10" ht="23.25" customHeight="1" x14ac:dyDescent="0.2">
      <c r="A30" s="429"/>
      <c r="B30" s="429"/>
      <c r="C30" s="429"/>
      <c r="D30" s="429"/>
      <c r="E30" s="429"/>
      <c r="F30" s="429"/>
      <c r="G30" s="429"/>
      <c r="H30" s="429"/>
      <c r="I30" s="429"/>
      <c r="J30" s="429"/>
    </row>
    <row r="31" spans="1:10" ht="27" customHeight="1" x14ac:dyDescent="0.2">
      <c r="A31" s="442" t="s">
        <v>714</v>
      </c>
      <c r="B31" s="442"/>
      <c r="C31" s="442"/>
      <c r="D31" s="442"/>
      <c r="E31" s="442"/>
      <c r="F31" s="442"/>
      <c r="G31" s="442"/>
      <c r="H31" s="442"/>
      <c r="I31" s="442"/>
      <c r="J31" s="442"/>
    </row>
    <row r="32" spans="1:10" x14ac:dyDescent="0.2">
      <c r="A32" s="116"/>
      <c r="B32" s="116"/>
      <c r="C32" s="116"/>
      <c r="D32" s="116"/>
      <c r="E32" s="116"/>
      <c r="F32" s="116"/>
      <c r="G32" s="116"/>
      <c r="H32" s="117"/>
      <c r="I32" s="117"/>
      <c r="J32" s="117"/>
    </row>
    <row r="33" spans="1:10" ht="24.75" customHeight="1" x14ac:dyDescent="0.2">
      <c r="A33" s="442" t="s">
        <v>715</v>
      </c>
      <c r="B33" s="442"/>
      <c r="C33" s="442"/>
      <c r="D33" s="442"/>
      <c r="E33" s="442"/>
      <c r="F33" s="442"/>
      <c r="G33" s="442"/>
      <c r="H33" s="442"/>
      <c r="I33" s="442"/>
      <c r="J33" s="442"/>
    </row>
    <row r="34" spans="1:10" x14ac:dyDescent="0.2">
      <c r="A34" s="116"/>
      <c r="B34" s="116"/>
      <c r="C34" s="116"/>
      <c r="D34" s="116"/>
      <c r="E34" s="116"/>
      <c r="F34" s="116"/>
      <c r="G34" s="116"/>
      <c r="H34" s="117"/>
      <c r="I34" s="117"/>
      <c r="J34" s="117"/>
    </row>
    <row r="35" spans="1:10" x14ac:dyDescent="0.2">
      <c r="A35" s="118" t="s">
        <v>716</v>
      </c>
      <c r="B35" s="116"/>
      <c r="C35" s="116"/>
      <c r="D35" s="116"/>
      <c r="E35" s="116"/>
      <c r="F35" s="116"/>
      <c r="G35" s="116"/>
      <c r="H35" s="117"/>
      <c r="I35" s="117"/>
      <c r="J35" s="117"/>
    </row>
    <row r="38" spans="1:10" s="123" customFormat="1" ht="15.75" x14ac:dyDescent="0.25">
      <c r="A38" s="119" t="s">
        <v>717</v>
      </c>
      <c r="B38" s="120"/>
      <c r="C38" s="120"/>
      <c r="D38" s="120"/>
      <c r="E38" s="121"/>
      <c r="F38" s="122"/>
      <c r="G38" s="122"/>
    </row>
    <row r="39" spans="1:10" s="123" customFormat="1" ht="12" x14ac:dyDescent="0.2">
      <c r="A39" s="124"/>
      <c r="B39" s="120"/>
      <c r="C39" s="120"/>
      <c r="D39" s="120"/>
      <c r="E39" s="121"/>
      <c r="F39" s="122"/>
      <c r="G39" s="122"/>
    </row>
    <row r="40" spans="1:10" s="123" customFormat="1" ht="12" x14ac:dyDescent="0.2">
      <c r="A40" s="443" t="s">
        <v>533</v>
      </c>
      <c r="B40" s="443"/>
      <c r="C40" s="443"/>
      <c r="D40" s="443"/>
      <c r="E40" s="443"/>
      <c r="F40" s="443"/>
      <c r="G40" s="443"/>
      <c r="H40" s="443"/>
      <c r="I40" s="443"/>
      <c r="J40" s="443"/>
    </row>
    <row r="41" spans="1:10" s="123" customFormat="1" thickBot="1" x14ac:dyDescent="0.25">
      <c r="A41" s="125"/>
      <c r="B41" s="125"/>
      <c r="C41" s="125"/>
      <c r="D41" s="125"/>
      <c r="E41" s="125"/>
      <c r="F41" s="125"/>
      <c r="G41" s="125"/>
    </row>
    <row r="42" spans="1:10" s="123" customFormat="1" ht="108" customHeight="1" x14ac:dyDescent="0.2">
      <c r="A42" s="172" t="s">
        <v>719</v>
      </c>
      <c r="B42" s="160" t="s">
        <v>535</v>
      </c>
      <c r="C42" s="160" t="s">
        <v>536</v>
      </c>
      <c r="D42" s="160" t="s">
        <v>537</v>
      </c>
      <c r="E42" s="160" t="s">
        <v>536</v>
      </c>
      <c r="F42" s="160" t="s">
        <v>538</v>
      </c>
      <c r="G42" s="444" t="s">
        <v>539</v>
      </c>
      <c r="H42" s="445"/>
      <c r="I42" s="445"/>
      <c r="J42" s="446"/>
    </row>
    <row r="43" spans="1:10" s="123" customFormat="1" ht="72" x14ac:dyDescent="0.2">
      <c r="A43" s="152" t="s">
        <v>540</v>
      </c>
      <c r="B43" s="126" t="s">
        <v>541</v>
      </c>
      <c r="C43" s="127" t="s">
        <v>542</v>
      </c>
      <c r="D43" s="128">
        <f>SUM(D44:D48)</f>
        <v>5517536</v>
      </c>
      <c r="E43" s="128">
        <f>SUM(E44:E48)</f>
        <v>5517536</v>
      </c>
      <c r="F43" s="184">
        <f t="shared" ref="F43:F48" si="0">+E43-D43</f>
        <v>0</v>
      </c>
      <c r="G43" s="447"/>
      <c r="H43" s="448"/>
      <c r="I43" s="448"/>
      <c r="J43" s="449"/>
    </row>
    <row r="44" spans="1:10" s="123" customFormat="1" ht="12" x14ac:dyDescent="0.2">
      <c r="A44" s="173" t="s">
        <v>543</v>
      </c>
      <c r="B44" s="129" t="s">
        <v>544</v>
      </c>
      <c r="C44" s="129" t="s">
        <v>439</v>
      </c>
      <c r="D44" s="130">
        <v>40611</v>
      </c>
      <c r="E44" s="130">
        <v>40611</v>
      </c>
      <c r="F44" s="130">
        <f t="shared" si="0"/>
        <v>0</v>
      </c>
      <c r="G44" s="450"/>
      <c r="H44" s="451"/>
      <c r="I44" s="451"/>
      <c r="J44" s="452"/>
    </row>
    <row r="45" spans="1:10" s="123" customFormat="1" ht="39" customHeight="1" x14ac:dyDescent="0.2">
      <c r="A45" s="158" t="s">
        <v>545</v>
      </c>
      <c r="B45" s="131" t="s">
        <v>546</v>
      </c>
      <c r="C45" s="131" t="s">
        <v>547</v>
      </c>
      <c r="D45" s="132">
        <v>5049346</v>
      </c>
      <c r="E45" s="130">
        <v>5049346</v>
      </c>
      <c r="F45" s="130">
        <f t="shared" si="0"/>
        <v>0</v>
      </c>
      <c r="G45" s="423" t="s">
        <v>727</v>
      </c>
      <c r="H45" s="424"/>
      <c r="I45" s="424"/>
      <c r="J45" s="425"/>
    </row>
    <row r="46" spans="1:10" s="123" customFormat="1" ht="49.5" customHeight="1" x14ac:dyDescent="0.2">
      <c r="A46" s="158" t="s">
        <v>549</v>
      </c>
      <c r="B46" s="131" t="s">
        <v>550</v>
      </c>
      <c r="C46" s="131" t="s">
        <v>551</v>
      </c>
      <c r="D46" s="130">
        <v>144327</v>
      </c>
      <c r="E46" s="130">
        <v>144327</v>
      </c>
      <c r="F46" s="130">
        <f t="shared" si="0"/>
        <v>0</v>
      </c>
      <c r="G46" s="423" t="s">
        <v>728</v>
      </c>
      <c r="H46" s="424"/>
      <c r="I46" s="424"/>
      <c r="J46" s="425"/>
    </row>
    <row r="47" spans="1:10" s="123" customFormat="1" ht="12" x14ac:dyDescent="0.2">
      <c r="A47" s="173" t="s">
        <v>553</v>
      </c>
      <c r="B47" s="129" t="s">
        <v>554</v>
      </c>
      <c r="C47" s="131" t="s">
        <v>555</v>
      </c>
      <c r="D47" s="132">
        <v>0</v>
      </c>
      <c r="E47" s="132">
        <v>0</v>
      </c>
      <c r="F47" s="130">
        <f t="shared" si="0"/>
        <v>0</v>
      </c>
      <c r="G47" s="423"/>
      <c r="H47" s="424"/>
      <c r="I47" s="424"/>
      <c r="J47" s="425"/>
    </row>
    <row r="48" spans="1:10" s="123" customFormat="1" ht="12" x14ac:dyDescent="0.2">
      <c r="A48" s="173" t="s">
        <v>556</v>
      </c>
      <c r="B48" s="129" t="s">
        <v>557</v>
      </c>
      <c r="C48" s="129" t="s">
        <v>558</v>
      </c>
      <c r="D48" s="130">
        <v>283252</v>
      </c>
      <c r="E48" s="130">
        <v>283252</v>
      </c>
      <c r="F48" s="133">
        <f t="shared" si="0"/>
        <v>0</v>
      </c>
      <c r="G48" s="423"/>
      <c r="H48" s="424"/>
      <c r="I48" s="424"/>
      <c r="J48" s="425"/>
    </row>
    <row r="49" spans="1:10" s="123" customFormat="1" ht="12" x14ac:dyDescent="0.2">
      <c r="A49" s="174"/>
      <c r="B49" s="134"/>
      <c r="C49" s="134"/>
      <c r="D49" s="135"/>
      <c r="E49" s="135"/>
      <c r="F49" s="136"/>
      <c r="G49" s="426"/>
      <c r="H49" s="426"/>
      <c r="I49" s="426"/>
      <c r="J49" s="427"/>
    </row>
    <row r="50" spans="1:10" s="123" customFormat="1" ht="46.5" customHeight="1" x14ac:dyDescent="0.2">
      <c r="A50" s="152" t="s">
        <v>559</v>
      </c>
      <c r="B50" s="126" t="s">
        <v>560</v>
      </c>
      <c r="C50" s="127" t="s">
        <v>561</v>
      </c>
      <c r="D50" s="128">
        <f>SUM(D51:D54)</f>
        <v>884909</v>
      </c>
      <c r="E50" s="128">
        <f>SUM(E51:E54)</f>
        <v>884909</v>
      </c>
      <c r="F50" s="128">
        <f>+E50-D50</f>
        <v>0</v>
      </c>
      <c r="G50" s="420" t="s">
        <v>729</v>
      </c>
      <c r="H50" s="421"/>
      <c r="I50" s="421"/>
      <c r="J50" s="430"/>
    </row>
    <row r="51" spans="1:10" s="123" customFormat="1" ht="12" x14ac:dyDescent="0.2">
      <c r="A51" s="173" t="s">
        <v>563</v>
      </c>
      <c r="B51" s="129" t="s">
        <v>564</v>
      </c>
      <c r="C51" s="129" t="s">
        <v>565</v>
      </c>
      <c r="D51" s="132">
        <v>41427</v>
      </c>
      <c r="E51" s="132">
        <v>41427</v>
      </c>
      <c r="F51" s="130">
        <f>+E51-D51</f>
        <v>0</v>
      </c>
      <c r="G51" s="423"/>
      <c r="H51" s="424"/>
      <c r="I51" s="424"/>
      <c r="J51" s="425"/>
    </row>
    <row r="52" spans="1:10" s="123" customFormat="1" ht="85.5" customHeight="1" x14ac:dyDescent="0.2">
      <c r="A52" s="158" t="s">
        <v>566</v>
      </c>
      <c r="B52" s="131" t="s">
        <v>567</v>
      </c>
      <c r="C52" s="131" t="s">
        <v>555</v>
      </c>
      <c r="D52" s="132">
        <v>35927</v>
      </c>
      <c r="E52" s="132">
        <v>35927</v>
      </c>
      <c r="F52" s="130">
        <f>+E52-D52</f>
        <v>0</v>
      </c>
      <c r="G52" s="423" t="s">
        <v>730</v>
      </c>
      <c r="H52" s="424"/>
      <c r="I52" s="424"/>
      <c r="J52" s="425"/>
    </row>
    <row r="53" spans="1:10" s="123" customFormat="1" ht="35.25" customHeight="1" x14ac:dyDescent="0.2">
      <c r="A53" s="173" t="s">
        <v>569</v>
      </c>
      <c r="B53" s="129" t="s">
        <v>570</v>
      </c>
      <c r="C53" s="131" t="s">
        <v>571</v>
      </c>
      <c r="D53" s="130">
        <v>134727</v>
      </c>
      <c r="E53" s="130">
        <v>134727</v>
      </c>
      <c r="F53" s="130">
        <f>+E53-D53</f>
        <v>0</v>
      </c>
      <c r="G53" s="423" t="s">
        <v>731</v>
      </c>
      <c r="H53" s="424"/>
      <c r="I53" s="424"/>
      <c r="J53" s="425"/>
    </row>
    <row r="54" spans="1:10" s="123" customFormat="1" ht="23.25" customHeight="1" x14ac:dyDescent="0.2">
      <c r="A54" s="173" t="s">
        <v>573</v>
      </c>
      <c r="B54" s="129" t="s">
        <v>574</v>
      </c>
      <c r="C54" s="129" t="s">
        <v>575</v>
      </c>
      <c r="D54" s="130">
        <v>672828</v>
      </c>
      <c r="E54" s="130">
        <v>672828</v>
      </c>
      <c r="F54" s="130">
        <f>+E54-D54</f>
        <v>0</v>
      </c>
      <c r="G54" s="423" t="s">
        <v>732</v>
      </c>
      <c r="H54" s="424"/>
      <c r="I54" s="424"/>
      <c r="J54" s="425"/>
    </row>
    <row r="55" spans="1:10" s="123" customFormat="1" ht="12" x14ac:dyDescent="0.2">
      <c r="A55" s="174"/>
      <c r="B55" s="134"/>
      <c r="C55" s="134"/>
      <c r="D55" s="135"/>
      <c r="E55" s="135"/>
      <c r="F55" s="136"/>
      <c r="G55" s="426"/>
      <c r="H55" s="426"/>
      <c r="I55" s="426"/>
      <c r="J55" s="427"/>
    </row>
    <row r="56" spans="1:10" s="123" customFormat="1" ht="71.25" customHeight="1" x14ac:dyDescent="0.2">
      <c r="A56" s="152" t="s">
        <v>577</v>
      </c>
      <c r="B56" s="127" t="s">
        <v>578</v>
      </c>
      <c r="C56" s="127" t="s">
        <v>555</v>
      </c>
      <c r="D56" s="128">
        <v>17360</v>
      </c>
      <c r="E56" s="128">
        <v>17360</v>
      </c>
      <c r="F56" s="128">
        <f>+D56-E56</f>
        <v>0</v>
      </c>
      <c r="G56" s="420" t="s">
        <v>733</v>
      </c>
      <c r="H56" s="421"/>
      <c r="I56" s="421"/>
      <c r="J56" s="430"/>
    </row>
    <row r="57" spans="1:10" s="123" customFormat="1" thickBot="1" x14ac:dyDescent="0.25">
      <c r="A57" s="175" t="s">
        <v>580</v>
      </c>
      <c r="B57" s="176" t="s">
        <v>581</v>
      </c>
      <c r="C57" s="177"/>
      <c r="D57" s="141">
        <f>+D43+D50+D56</f>
        <v>6419805</v>
      </c>
      <c r="E57" s="141">
        <f>+E43+E50+E56</f>
        <v>6419805</v>
      </c>
      <c r="F57" s="141">
        <f>+E57-D57</f>
        <v>0</v>
      </c>
      <c r="G57" s="431"/>
      <c r="H57" s="432"/>
      <c r="I57" s="432"/>
      <c r="J57" s="433"/>
    </row>
    <row r="58" spans="1:10" s="123" customFormat="1" thickBot="1" x14ac:dyDescent="0.25">
      <c r="A58" s="137"/>
      <c r="B58" s="138"/>
      <c r="C58" s="138"/>
      <c r="D58" s="139"/>
      <c r="E58" s="139"/>
      <c r="F58" s="140"/>
      <c r="G58" s="137"/>
    </row>
    <row r="59" spans="1:10" s="123" customFormat="1" ht="23.25" customHeight="1" x14ac:dyDescent="0.2">
      <c r="A59" s="178" t="s">
        <v>582</v>
      </c>
      <c r="B59" s="179" t="s">
        <v>583</v>
      </c>
      <c r="C59" s="179" t="s">
        <v>584</v>
      </c>
      <c r="D59" s="181">
        <f>3323668</f>
        <v>3323668</v>
      </c>
      <c r="E59" s="181">
        <v>3323668</v>
      </c>
      <c r="F59" s="181">
        <f>+E59-D59</f>
        <v>0</v>
      </c>
      <c r="G59" s="420" t="s">
        <v>767</v>
      </c>
      <c r="H59" s="421"/>
      <c r="I59" s="421"/>
      <c r="J59" s="422"/>
    </row>
    <row r="60" spans="1:10" s="123" customFormat="1" ht="12" x14ac:dyDescent="0.2">
      <c r="A60" s="173"/>
      <c r="B60" s="134"/>
      <c r="C60" s="134"/>
      <c r="D60" s="135"/>
      <c r="E60" s="135"/>
      <c r="F60" s="136"/>
      <c r="G60" s="426"/>
      <c r="H60" s="426"/>
      <c r="I60" s="426"/>
      <c r="J60" s="427"/>
    </row>
    <row r="61" spans="1:10" s="123" customFormat="1" ht="50.25" customHeight="1" x14ac:dyDescent="0.2">
      <c r="A61" s="182" t="s">
        <v>586</v>
      </c>
      <c r="B61" s="127" t="s">
        <v>587</v>
      </c>
      <c r="C61" s="127" t="s">
        <v>588</v>
      </c>
      <c r="D61" s="128">
        <v>179227</v>
      </c>
      <c r="E61" s="128">
        <f>26257+50235+42769+59966</f>
        <v>179227</v>
      </c>
      <c r="F61" s="128">
        <f>+E61-D61</f>
        <v>0</v>
      </c>
      <c r="G61" s="420" t="s">
        <v>737</v>
      </c>
      <c r="H61" s="421"/>
      <c r="I61" s="421"/>
      <c r="J61" s="422"/>
    </row>
    <row r="62" spans="1:10" s="123" customFormat="1" ht="12" x14ac:dyDescent="0.2">
      <c r="A62" s="173"/>
      <c r="B62" s="134"/>
      <c r="C62" s="134"/>
      <c r="D62" s="135"/>
      <c r="E62" s="135"/>
      <c r="F62" s="136"/>
      <c r="G62" s="426"/>
      <c r="H62" s="426"/>
      <c r="I62" s="426"/>
      <c r="J62" s="427"/>
    </row>
    <row r="63" spans="1:10" s="123" customFormat="1" ht="46.5" customHeight="1" x14ac:dyDescent="0.2">
      <c r="A63" s="152" t="s">
        <v>590</v>
      </c>
      <c r="B63" s="127" t="s">
        <v>591</v>
      </c>
      <c r="C63" s="127" t="s">
        <v>739</v>
      </c>
      <c r="D63" s="128">
        <f>SUM(D64:D66)+1</f>
        <v>2149373</v>
      </c>
      <c r="E63" s="128">
        <f>SUM(E64:E66)+1</f>
        <v>2149373</v>
      </c>
      <c r="F63" s="128">
        <f>+E63-D63</f>
        <v>0</v>
      </c>
      <c r="G63" s="420" t="s">
        <v>734</v>
      </c>
      <c r="H63" s="421"/>
      <c r="I63" s="421"/>
      <c r="J63" s="422"/>
    </row>
    <row r="64" spans="1:10" s="123" customFormat="1" ht="30" customHeight="1" x14ac:dyDescent="0.2">
      <c r="A64" s="158" t="s">
        <v>594</v>
      </c>
      <c r="B64" s="129" t="s">
        <v>595</v>
      </c>
      <c r="C64" s="131" t="s">
        <v>596</v>
      </c>
      <c r="D64" s="130">
        <v>2083504</v>
      </c>
      <c r="E64" s="130">
        <v>2083504</v>
      </c>
      <c r="F64" s="130">
        <f>+E64-D64</f>
        <v>0</v>
      </c>
      <c r="G64" s="423" t="s">
        <v>735</v>
      </c>
      <c r="H64" s="424"/>
      <c r="I64" s="424"/>
      <c r="J64" s="425"/>
    </row>
    <row r="65" spans="1:10" s="123" customFormat="1" ht="38.25" customHeight="1" x14ac:dyDescent="0.2">
      <c r="A65" s="173" t="s">
        <v>598</v>
      </c>
      <c r="B65" s="129" t="s">
        <v>599</v>
      </c>
      <c r="C65" s="131" t="s">
        <v>738</v>
      </c>
      <c r="D65" s="132">
        <v>18476</v>
      </c>
      <c r="E65" s="132">
        <v>18476</v>
      </c>
      <c r="F65" s="130">
        <f>+E65-D65</f>
        <v>0</v>
      </c>
      <c r="G65" s="423" t="s">
        <v>736</v>
      </c>
      <c r="H65" s="424"/>
      <c r="I65" s="424"/>
      <c r="J65" s="425"/>
    </row>
    <row r="66" spans="1:10" s="123" customFormat="1" ht="12" x14ac:dyDescent="0.2">
      <c r="A66" s="173" t="s">
        <v>602</v>
      </c>
      <c r="B66" s="129" t="s">
        <v>603</v>
      </c>
      <c r="C66" s="129" t="s">
        <v>558</v>
      </c>
      <c r="D66" s="132">
        <v>47392</v>
      </c>
      <c r="E66" s="132">
        <v>47392</v>
      </c>
      <c r="F66" s="130">
        <f>+E65-D65</f>
        <v>0</v>
      </c>
      <c r="G66" s="423"/>
      <c r="H66" s="424"/>
      <c r="I66" s="424"/>
      <c r="J66" s="425"/>
    </row>
    <row r="67" spans="1:10" s="123" customFormat="1" ht="12" x14ac:dyDescent="0.2">
      <c r="A67" s="174"/>
      <c r="B67" s="134"/>
      <c r="C67" s="134"/>
      <c r="D67" s="165"/>
      <c r="E67" s="165"/>
      <c r="F67" s="136"/>
      <c r="G67" s="426"/>
      <c r="H67" s="426"/>
      <c r="I67" s="426"/>
      <c r="J67" s="427"/>
    </row>
    <row r="68" spans="1:10" s="123" customFormat="1" ht="52.5" customHeight="1" x14ac:dyDescent="0.2">
      <c r="A68" s="152" t="s">
        <v>604</v>
      </c>
      <c r="B68" s="127" t="s">
        <v>605</v>
      </c>
      <c r="C68" s="127" t="s">
        <v>748</v>
      </c>
      <c r="D68" s="128">
        <v>692912</v>
      </c>
      <c r="E68" s="128">
        <v>692912</v>
      </c>
      <c r="F68" s="128">
        <f t="shared" ref="F68:F74" si="1">+E68-D68</f>
        <v>0</v>
      </c>
      <c r="G68" s="420" t="s">
        <v>740</v>
      </c>
      <c r="H68" s="421"/>
      <c r="I68" s="421"/>
      <c r="J68" s="422"/>
    </row>
    <row r="69" spans="1:10" s="123" customFormat="1" ht="34.5" customHeight="1" x14ac:dyDescent="0.2">
      <c r="A69" s="158" t="s">
        <v>594</v>
      </c>
      <c r="B69" s="129" t="s">
        <v>608</v>
      </c>
      <c r="C69" s="129" t="s">
        <v>596</v>
      </c>
      <c r="D69" s="130">
        <v>520907</v>
      </c>
      <c r="E69" s="130">
        <v>520907</v>
      </c>
      <c r="F69" s="130">
        <f t="shared" si="1"/>
        <v>0</v>
      </c>
      <c r="G69" s="423" t="s">
        <v>741</v>
      </c>
      <c r="H69" s="424"/>
      <c r="I69" s="424"/>
      <c r="J69" s="425"/>
    </row>
    <row r="70" spans="1:10" s="123" customFormat="1" ht="110.25" customHeight="1" x14ac:dyDescent="0.2">
      <c r="A70" s="173" t="s">
        <v>610</v>
      </c>
      <c r="B70" s="131" t="s">
        <v>611</v>
      </c>
      <c r="C70" s="131" t="s">
        <v>612</v>
      </c>
      <c r="D70" s="130">
        <v>34146</v>
      </c>
      <c r="E70" s="130">
        <v>34146</v>
      </c>
      <c r="F70" s="130">
        <f t="shared" si="1"/>
        <v>0</v>
      </c>
      <c r="G70" s="423" t="s">
        <v>742</v>
      </c>
      <c r="H70" s="424"/>
      <c r="I70" s="424"/>
      <c r="J70" s="425"/>
    </row>
    <row r="71" spans="1:10" s="123" customFormat="1" ht="110.25" customHeight="1" x14ac:dyDescent="0.2">
      <c r="A71" s="158" t="s">
        <v>614</v>
      </c>
      <c r="B71" s="131" t="s">
        <v>615</v>
      </c>
      <c r="C71" s="131" t="s">
        <v>612</v>
      </c>
      <c r="D71" s="130">
        <v>79629</v>
      </c>
      <c r="E71" s="130">
        <v>79629</v>
      </c>
      <c r="F71" s="132">
        <f t="shared" si="1"/>
        <v>0</v>
      </c>
      <c r="G71" s="423" t="s">
        <v>743</v>
      </c>
      <c r="H71" s="424"/>
      <c r="I71" s="424"/>
      <c r="J71" s="425"/>
    </row>
    <row r="72" spans="1:10" s="123" customFormat="1" ht="94.5" customHeight="1" x14ac:dyDescent="0.2">
      <c r="A72" s="173" t="s">
        <v>617</v>
      </c>
      <c r="B72" s="131" t="s">
        <v>618</v>
      </c>
      <c r="C72" s="131" t="s">
        <v>612</v>
      </c>
      <c r="D72" s="130">
        <v>31940</v>
      </c>
      <c r="E72" s="130">
        <v>31940</v>
      </c>
      <c r="F72" s="132">
        <f t="shared" si="1"/>
        <v>0</v>
      </c>
      <c r="G72" s="423" t="s">
        <v>744</v>
      </c>
      <c r="H72" s="424"/>
      <c r="I72" s="424"/>
      <c r="J72" s="425"/>
    </row>
    <row r="73" spans="1:10" s="123" customFormat="1" ht="121.5" customHeight="1" x14ac:dyDescent="0.2">
      <c r="A73" s="158" t="s">
        <v>620</v>
      </c>
      <c r="B73" s="131" t="s">
        <v>621</v>
      </c>
      <c r="C73" s="131" t="s">
        <v>612</v>
      </c>
      <c r="D73" s="132">
        <v>13334</v>
      </c>
      <c r="E73" s="132">
        <v>13334</v>
      </c>
      <c r="F73" s="132">
        <f t="shared" si="1"/>
        <v>0</v>
      </c>
      <c r="G73" s="423" t="s">
        <v>745</v>
      </c>
      <c r="H73" s="424"/>
      <c r="I73" s="424"/>
      <c r="J73" s="425"/>
    </row>
    <row r="74" spans="1:10" s="123" customFormat="1" ht="117" customHeight="1" x14ac:dyDescent="0.2">
      <c r="A74" s="158" t="s">
        <v>623</v>
      </c>
      <c r="B74" s="131" t="s">
        <v>624</v>
      </c>
      <c r="C74" s="131" t="s">
        <v>747</v>
      </c>
      <c r="D74" s="130">
        <v>12956</v>
      </c>
      <c r="E74" s="130">
        <v>12956</v>
      </c>
      <c r="F74" s="132">
        <f t="shared" si="1"/>
        <v>0</v>
      </c>
      <c r="G74" s="423" t="s">
        <v>746</v>
      </c>
      <c r="H74" s="424"/>
      <c r="I74" s="424"/>
      <c r="J74" s="425"/>
    </row>
    <row r="75" spans="1:10" s="123" customFormat="1" ht="12" x14ac:dyDescent="0.2">
      <c r="A75" s="174"/>
      <c r="B75" s="134"/>
      <c r="C75" s="134"/>
      <c r="D75" s="135"/>
      <c r="E75" s="135"/>
      <c r="F75" s="136"/>
      <c r="G75" s="426"/>
      <c r="H75" s="426"/>
      <c r="I75" s="426"/>
      <c r="J75" s="427"/>
    </row>
    <row r="76" spans="1:10" s="123" customFormat="1" ht="158.25" customHeight="1" x14ac:dyDescent="0.2">
      <c r="A76" s="152" t="s">
        <v>627</v>
      </c>
      <c r="B76" s="127" t="s">
        <v>628</v>
      </c>
      <c r="C76" s="127" t="s">
        <v>629</v>
      </c>
      <c r="D76" s="128">
        <v>74624</v>
      </c>
      <c r="E76" s="128">
        <v>74624</v>
      </c>
      <c r="F76" s="128">
        <f>+E76-D76</f>
        <v>0</v>
      </c>
      <c r="G76" s="434" t="s">
        <v>749</v>
      </c>
      <c r="H76" s="435"/>
      <c r="I76" s="435"/>
      <c r="J76" s="436"/>
    </row>
    <row r="77" spans="1:10" s="123" customFormat="1" thickBot="1" x14ac:dyDescent="0.25">
      <c r="A77" s="183" t="s">
        <v>631</v>
      </c>
      <c r="B77" s="177" t="s">
        <v>632</v>
      </c>
      <c r="C77" s="177"/>
      <c r="D77" s="141">
        <f>+D59+D61+D63+D68+D76+1</f>
        <v>6419805</v>
      </c>
      <c r="E77" s="141">
        <f>+E59+E61+E63+E68+E76+1</f>
        <v>6419805</v>
      </c>
      <c r="F77" s="141">
        <f>+E77-D77</f>
        <v>0</v>
      </c>
      <c r="G77" s="431"/>
      <c r="H77" s="432"/>
      <c r="I77" s="432"/>
      <c r="J77" s="433"/>
    </row>
    <row r="78" spans="1:10" s="123" customFormat="1" ht="12" x14ac:dyDescent="0.2">
      <c r="A78" s="116"/>
      <c r="B78" s="116"/>
      <c r="C78" s="116"/>
      <c r="D78" s="116"/>
      <c r="E78" s="116"/>
      <c r="F78" s="116"/>
      <c r="G78" s="116"/>
    </row>
    <row r="79" spans="1:10" s="123" customFormat="1" ht="12" x14ac:dyDescent="0.2">
      <c r="A79" s="116"/>
      <c r="B79" s="116"/>
      <c r="C79" s="116"/>
      <c r="D79" s="116"/>
      <c r="E79" s="116"/>
      <c r="F79" s="116"/>
      <c r="G79" s="116"/>
    </row>
    <row r="80" spans="1:10" s="123" customFormat="1" ht="15.75" x14ac:dyDescent="0.25">
      <c r="A80" s="119" t="s">
        <v>721</v>
      </c>
      <c r="B80" s="124"/>
      <c r="C80" s="124"/>
      <c r="D80" s="124"/>
      <c r="E80" s="124"/>
      <c r="F80" s="124"/>
      <c r="G80" s="124"/>
    </row>
    <row r="81" spans="1:10" s="123" customFormat="1" ht="12" x14ac:dyDescent="0.2">
      <c r="A81" s="124"/>
      <c r="B81" s="142"/>
      <c r="C81" s="143"/>
      <c r="D81" s="118"/>
      <c r="E81" s="118"/>
      <c r="F81" s="121"/>
      <c r="G81" s="121"/>
    </row>
    <row r="82" spans="1:10" s="123" customFormat="1" ht="12" x14ac:dyDescent="0.2">
      <c r="A82" s="443" t="s">
        <v>533</v>
      </c>
      <c r="B82" s="443"/>
      <c r="C82" s="443"/>
      <c r="D82" s="443"/>
      <c r="E82" s="443"/>
      <c r="F82" s="443"/>
      <c r="G82" s="443"/>
      <c r="H82" s="443"/>
      <c r="I82" s="443"/>
      <c r="J82" s="443"/>
    </row>
    <row r="83" spans="1:10" s="123" customFormat="1" thickBot="1" x14ac:dyDescent="0.25">
      <c r="A83" s="185"/>
      <c r="B83" s="186"/>
      <c r="C83" s="187"/>
      <c r="D83" s="188"/>
      <c r="E83" s="188"/>
      <c r="F83" s="189"/>
      <c r="G83" s="190"/>
    </row>
    <row r="84" spans="1:10" s="123" customFormat="1" ht="48.75" thickBot="1" x14ac:dyDescent="0.25">
      <c r="A84" s="191" t="s">
        <v>720</v>
      </c>
      <c r="B84" s="160" t="s">
        <v>535</v>
      </c>
      <c r="C84" s="160" t="s">
        <v>536</v>
      </c>
      <c r="D84" s="160" t="s">
        <v>537</v>
      </c>
      <c r="E84" s="160" t="s">
        <v>536</v>
      </c>
      <c r="F84" s="160" t="s">
        <v>538</v>
      </c>
      <c r="G84" s="444" t="s">
        <v>539</v>
      </c>
      <c r="H84" s="445"/>
      <c r="I84" s="445"/>
      <c r="J84" s="446"/>
    </row>
    <row r="85" spans="1:10" s="123" customFormat="1" ht="12" x14ac:dyDescent="0.2">
      <c r="A85" s="192" t="s">
        <v>635</v>
      </c>
      <c r="B85" s="144" t="s">
        <v>636</v>
      </c>
      <c r="C85" s="145"/>
      <c r="D85" s="146">
        <f>SUM(D86:D87)+1</f>
        <v>2451236</v>
      </c>
      <c r="E85" s="146">
        <f>SUM(E86:E87)+1</f>
        <v>2451236</v>
      </c>
      <c r="F85" s="146">
        <f>+E85-D85</f>
        <v>0</v>
      </c>
      <c r="G85" s="420"/>
      <c r="H85" s="421"/>
      <c r="I85" s="421"/>
      <c r="J85" s="422"/>
    </row>
    <row r="86" spans="1:10" s="123" customFormat="1" ht="24" x14ac:dyDescent="0.2">
      <c r="A86" s="158" t="s">
        <v>637</v>
      </c>
      <c r="B86" s="131" t="s">
        <v>638</v>
      </c>
      <c r="C86" s="131" t="s">
        <v>639</v>
      </c>
      <c r="D86" s="130">
        <v>2407150</v>
      </c>
      <c r="E86" s="130">
        <v>2407150</v>
      </c>
      <c r="F86" s="130">
        <f>+E86-D86</f>
        <v>0</v>
      </c>
      <c r="G86" s="423"/>
      <c r="H86" s="424"/>
      <c r="I86" s="424"/>
      <c r="J86" s="425"/>
    </row>
    <row r="87" spans="1:10" s="123" customFormat="1" ht="154.5" customHeight="1" x14ac:dyDescent="0.2">
      <c r="A87" s="158" t="s">
        <v>640</v>
      </c>
      <c r="B87" s="131" t="s">
        <v>641</v>
      </c>
      <c r="C87" s="131" t="s">
        <v>642</v>
      </c>
      <c r="D87" s="132">
        <v>44085</v>
      </c>
      <c r="E87" s="132">
        <v>44085</v>
      </c>
      <c r="F87" s="130">
        <f>+E87-D87</f>
        <v>0</v>
      </c>
      <c r="G87" s="437" t="s">
        <v>750</v>
      </c>
      <c r="H87" s="438"/>
      <c r="I87" s="438"/>
      <c r="J87" s="439"/>
    </row>
    <row r="88" spans="1:10" s="123" customFormat="1" ht="12" x14ac:dyDescent="0.2">
      <c r="A88" s="174"/>
      <c r="B88" s="134"/>
      <c r="C88" s="147"/>
      <c r="D88" s="135"/>
      <c r="E88" s="135"/>
      <c r="F88" s="136"/>
      <c r="G88" s="440"/>
      <c r="H88" s="440"/>
      <c r="I88" s="440"/>
      <c r="J88" s="441"/>
    </row>
    <row r="89" spans="1:10" s="123" customFormat="1" ht="70.5" customHeight="1" x14ac:dyDescent="0.2">
      <c r="A89" s="152" t="s">
        <v>643</v>
      </c>
      <c r="B89" s="126" t="s">
        <v>644</v>
      </c>
      <c r="C89" s="127"/>
      <c r="D89" s="128">
        <f>SUM(D90:D96)</f>
        <v>2221267</v>
      </c>
      <c r="E89" s="128">
        <f>SUM(E90:E96)</f>
        <v>2221267</v>
      </c>
      <c r="F89" s="128">
        <f t="shared" ref="F89:F96" si="2">+E89-D89</f>
        <v>0</v>
      </c>
      <c r="G89" s="420" t="s">
        <v>751</v>
      </c>
      <c r="H89" s="421"/>
      <c r="I89" s="421"/>
      <c r="J89" s="422"/>
    </row>
    <row r="90" spans="1:10" s="123" customFormat="1" ht="34.5" customHeight="1" x14ac:dyDescent="0.2">
      <c r="A90" s="173" t="s">
        <v>646</v>
      </c>
      <c r="B90" s="131" t="s">
        <v>647</v>
      </c>
      <c r="C90" s="131" t="s">
        <v>648</v>
      </c>
      <c r="D90" s="133">
        <v>778110</v>
      </c>
      <c r="E90" s="133">
        <v>778110</v>
      </c>
      <c r="F90" s="133">
        <f t="shared" si="2"/>
        <v>0</v>
      </c>
      <c r="G90" s="423" t="s">
        <v>752</v>
      </c>
      <c r="H90" s="424"/>
      <c r="I90" s="424"/>
      <c r="J90" s="425"/>
    </row>
    <row r="91" spans="1:10" s="123" customFormat="1" ht="67.5" customHeight="1" x14ac:dyDescent="0.2">
      <c r="A91" s="158" t="s">
        <v>650</v>
      </c>
      <c r="B91" s="129" t="s">
        <v>651</v>
      </c>
      <c r="C91" s="131" t="s">
        <v>652</v>
      </c>
      <c r="D91" s="130">
        <f>690477+1</f>
        <v>690478</v>
      </c>
      <c r="E91" s="130">
        <f>444413+119122+84335+42608</f>
        <v>690478</v>
      </c>
      <c r="F91" s="130">
        <f t="shared" si="2"/>
        <v>0</v>
      </c>
      <c r="G91" s="423" t="s">
        <v>753</v>
      </c>
      <c r="H91" s="424"/>
      <c r="I91" s="424"/>
      <c r="J91" s="425"/>
    </row>
    <row r="92" spans="1:10" s="123" customFormat="1" ht="12" x14ac:dyDescent="0.2">
      <c r="A92" s="158" t="s">
        <v>654</v>
      </c>
      <c r="B92" s="129" t="s">
        <v>655</v>
      </c>
      <c r="C92" s="131" t="s">
        <v>656</v>
      </c>
      <c r="D92" s="204">
        <v>497695</v>
      </c>
      <c r="E92" s="204">
        <v>497695</v>
      </c>
      <c r="F92" s="130">
        <f t="shared" si="2"/>
        <v>0</v>
      </c>
      <c r="G92" s="423"/>
      <c r="H92" s="424"/>
      <c r="I92" s="424"/>
      <c r="J92" s="425"/>
    </row>
    <row r="93" spans="1:10" s="123" customFormat="1" ht="133.5" customHeight="1" x14ac:dyDescent="0.2">
      <c r="A93" s="158" t="s">
        <v>657</v>
      </c>
      <c r="B93" s="129" t="s">
        <v>658</v>
      </c>
      <c r="C93" s="131" t="s">
        <v>659</v>
      </c>
      <c r="D93" s="204">
        <f>224620-1</f>
        <v>224619</v>
      </c>
      <c r="E93" s="133">
        <v>224619</v>
      </c>
      <c r="F93" s="132">
        <f t="shared" si="2"/>
        <v>0</v>
      </c>
      <c r="G93" s="423" t="s">
        <v>754</v>
      </c>
      <c r="H93" s="424"/>
      <c r="I93" s="424"/>
      <c r="J93" s="425"/>
    </row>
    <row r="94" spans="1:10" s="123" customFormat="1" ht="61.5" customHeight="1" x14ac:dyDescent="0.2">
      <c r="A94" s="173" t="s">
        <v>661</v>
      </c>
      <c r="B94" s="129" t="s">
        <v>662</v>
      </c>
      <c r="C94" s="131" t="s">
        <v>663</v>
      </c>
      <c r="D94" s="130">
        <v>269</v>
      </c>
      <c r="E94" s="130">
        <v>269</v>
      </c>
      <c r="F94" s="130">
        <f t="shared" si="2"/>
        <v>0</v>
      </c>
      <c r="G94" s="423" t="s">
        <v>755</v>
      </c>
      <c r="H94" s="424"/>
      <c r="I94" s="424"/>
      <c r="J94" s="425"/>
    </row>
    <row r="95" spans="1:10" s="123" customFormat="1" ht="96.75" customHeight="1" x14ac:dyDescent="0.2">
      <c r="A95" s="173" t="s">
        <v>665</v>
      </c>
      <c r="B95" s="129" t="s">
        <v>666</v>
      </c>
      <c r="C95" s="131" t="s">
        <v>659</v>
      </c>
      <c r="D95" s="130">
        <f>19949-1</f>
        <v>19948</v>
      </c>
      <c r="E95" s="130">
        <v>19948</v>
      </c>
      <c r="F95" s="130">
        <f t="shared" si="2"/>
        <v>0</v>
      </c>
      <c r="G95" s="423" t="s">
        <v>756</v>
      </c>
      <c r="H95" s="424"/>
      <c r="I95" s="424"/>
      <c r="J95" s="425"/>
    </row>
    <row r="96" spans="1:10" s="123" customFormat="1" ht="63.75" customHeight="1" x14ac:dyDescent="0.2">
      <c r="A96" s="173" t="s">
        <v>668</v>
      </c>
      <c r="B96" s="129" t="s">
        <v>669</v>
      </c>
      <c r="C96" s="131" t="s">
        <v>663</v>
      </c>
      <c r="D96" s="204">
        <v>10148</v>
      </c>
      <c r="E96" s="204">
        <v>10148</v>
      </c>
      <c r="F96" s="130">
        <f t="shared" si="2"/>
        <v>0</v>
      </c>
      <c r="G96" s="423" t="s">
        <v>757</v>
      </c>
      <c r="H96" s="424"/>
      <c r="I96" s="424"/>
      <c r="J96" s="425"/>
    </row>
    <row r="97" spans="1:10" s="123" customFormat="1" ht="12" x14ac:dyDescent="0.2">
      <c r="A97" s="174"/>
      <c r="B97" s="134"/>
      <c r="C97" s="147"/>
      <c r="D97" s="135"/>
      <c r="E97" s="135"/>
      <c r="F97" s="136"/>
      <c r="G97" s="440"/>
      <c r="H97" s="440"/>
      <c r="I97" s="440"/>
      <c r="J97" s="441"/>
    </row>
    <row r="98" spans="1:10" s="123" customFormat="1" ht="103.5" customHeight="1" x14ac:dyDescent="0.2">
      <c r="A98" s="182" t="s">
        <v>671</v>
      </c>
      <c r="B98" s="126" t="s">
        <v>672</v>
      </c>
      <c r="C98" s="127" t="s">
        <v>673</v>
      </c>
      <c r="D98" s="128">
        <v>49937</v>
      </c>
      <c r="E98" s="128">
        <v>49937</v>
      </c>
      <c r="F98" s="128">
        <f>+E98-D98</f>
        <v>0</v>
      </c>
      <c r="G98" s="420" t="s">
        <v>758</v>
      </c>
      <c r="H98" s="421"/>
      <c r="I98" s="421"/>
      <c r="J98" s="422"/>
    </row>
    <row r="99" spans="1:10" s="123" customFormat="1" ht="12" x14ac:dyDescent="0.2">
      <c r="A99" s="174"/>
      <c r="B99" s="134"/>
      <c r="C99" s="147"/>
      <c r="D99" s="135"/>
      <c r="E99" s="135"/>
      <c r="F99" s="136"/>
      <c r="G99" s="456"/>
      <c r="H99" s="456"/>
      <c r="I99" s="456"/>
      <c r="J99" s="457"/>
    </row>
    <row r="100" spans="1:10" s="123" customFormat="1" ht="61.5" customHeight="1" x14ac:dyDescent="0.2">
      <c r="A100" s="182" t="s">
        <v>675</v>
      </c>
      <c r="B100" s="126" t="s">
        <v>676</v>
      </c>
      <c r="C100" s="127" t="s">
        <v>673</v>
      </c>
      <c r="D100" s="128">
        <v>74365</v>
      </c>
      <c r="E100" s="128">
        <v>74365</v>
      </c>
      <c r="F100" s="128">
        <f>+E100-D100</f>
        <v>0</v>
      </c>
      <c r="G100" s="420" t="s">
        <v>759</v>
      </c>
      <c r="H100" s="421"/>
      <c r="I100" s="421"/>
      <c r="J100" s="422"/>
    </row>
    <row r="101" spans="1:10" s="151" customFormat="1" ht="12" x14ac:dyDescent="0.2">
      <c r="A101" s="193"/>
      <c r="B101" s="148"/>
      <c r="C101" s="149"/>
      <c r="D101" s="150"/>
      <c r="E101" s="150"/>
      <c r="F101" s="150"/>
      <c r="G101" s="458"/>
      <c r="H101" s="459"/>
      <c r="I101" s="459"/>
      <c r="J101" s="460"/>
    </row>
    <row r="102" spans="1:10" s="123" customFormat="1" ht="24" customHeight="1" x14ac:dyDescent="0.2">
      <c r="A102" s="152" t="s">
        <v>678</v>
      </c>
      <c r="B102" s="126" t="s">
        <v>679</v>
      </c>
      <c r="C102" s="127" t="s">
        <v>680</v>
      </c>
      <c r="D102" s="128">
        <v>0</v>
      </c>
      <c r="E102" s="128">
        <v>0</v>
      </c>
      <c r="F102" s="128"/>
      <c r="G102" s="420"/>
      <c r="H102" s="421"/>
      <c r="I102" s="421"/>
      <c r="J102" s="422"/>
    </row>
    <row r="103" spans="1:10" s="123" customFormat="1" ht="12" x14ac:dyDescent="0.2">
      <c r="A103" s="174"/>
      <c r="B103" s="134"/>
      <c r="C103" s="147"/>
      <c r="D103" s="150"/>
      <c r="E103" s="150"/>
      <c r="F103" s="136"/>
      <c r="G103" s="440"/>
      <c r="H103" s="440"/>
      <c r="I103" s="440"/>
      <c r="J103" s="441"/>
    </row>
    <row r="104" spans="1:10" s="123" customFormat="1" ht="24" customHeight="1" x14ac:dyDescent="0.2">
      <c r="A104" s="152" t="s">
        <v>682</v>
      </c>
      <c r="B104" s="126" t="s">
        <v>683</v>
      </c>
      <c r="C104" s="127" t="s">
        <v>680</v>
      </c>
      <c r="D104" s="128">
        <v>3669</v>
      </c>
      <c r="E104" s="128">
        <v>3669</v>
      </c>
      <c r="F104" s="128">
        <f>+E104-D104</f>
        <v>0</v>
      </c>
      <c r="G104" s="420" t="s">
        <v>760</v>
      </c>
      <c r="H104" s="421"/>
      <c r="I104" s="421"/>
      <c r="J104" s="422"/>
    </row>
    <row r="105" spans="1:10" s="151" customFormat="1" ht="12" x14ac:dyDescent="0.2">
      <c r="A105" s="194"/>
      <c r="B105" s="134"/>
      <c r="C105" s="149"/>
      <c r="D105" s="135"/>
      <c r="E105" s="135"/>
      <c r="F105" s="150"/>
      <c r="G105" s="458"/>
      <c r="H105" s="459"/>
      <c r="I105" s="459"/>
      <c r="J105" s="460"/>
    </row>
    <row r="106" spans="1:10" s="123" customFormat="1" ht="12" x14ac:dyDescent="0.2">
      <c r="A106" s="182" t="s">
        <v>685</v>
      </c>
      <c r="B106" s="126" t="s">
        <v>570</v>
      </c>
      <c r="C106" s="127"/>
      <c r="D106" s="128">
        <f>+D85+D98+D102</f>
        <v>2501173</v>
      </c>
      <c r="E106" s="128">
        <f>+E85+E98+E102</f>
        <v>2501173</v>
      </c>
      <c r="F106" s="128">
        <f>+E106-D106</f>
        <v>0</v>
      </c>
      <c r="G106" s="420"/>
      <c r="H106" s="421"/>
      <c r="I106" s="421"/>
      <c r="J106" s="422"/>
    </row>
    <row r="107" spans="1:10" s="123" customFormat="1" ht="12" x14ac:dyDescent="0.2">
      <c r="A107" s="195"/>
      <c r="B107" s="134"/>
      <c r="C107" s="147"/>
      <c r="D107" s="153"/>
      <c r="E107" s="153"/>
      <c r="F107" s="154"/>
      <c r="G107" s="461"/>
      <c r="H107" s="461"/>
      <c r="I107" s="461"/>
      <c r="J107" s="462"/>
    </row>
    <row r="108" spans="1:10" s="123" customFormat="1" ht="12" x14ac:dyDescent="0.2">
      <c r="A108" s="182" t="s">
        <v>686</v>
      </c>
      <c r="B108" s="126" t="s">
        <v>687</v>
      </c>
      <c r="C108" s="127"/>
      <c r="D108" s="128">
        <f>+D89+D104+D100</f>
        <v>2299301</v>
      </c>
      <c r="E108" s="128">
        <f>+E89+E104+E100</f>
        <v>2299301</v>
      </c>
      <c r="F108" s="128">
        <f>+E108-D108</f>
        <v>0</v>
      </c>
      <c r="G108" s="420"/>
      <c r="H108" s="421"/>
      <c r="I108" s="421"/>
      <c r="J108" s="422"/>
    </row>
    <row r="109" spans="1:10" s="123" customFormat="1" ht="12" x14ac:dyDescent="0.2">
      <c r="A109" s="174"/>
      <c r="B109" s="134"/>
      <c r="C109" s="147"/>
      <c r="D109" s="153"/>
      <c r="E109" s="153"/>
      <c r="F109" s="136"/>
      <c r="G109" s="440"/>
      <c r="H109" s="440"/>
      <c r="I109" s="440"/>
      <c r="J109" s="441"/>
    </row>
    <row r="110" spans="1:10" s="123" customFormat="1" ht="12" x14ac:dyDescent="0.2">
      <c r="A110" s="152" t="s">
        <v>688</v>
      </c>
      <c r="B110" s="126" t="s">
        <v>689</v>
      </c>
      <c r="C110" s="127"/>
      <c r="D110" s="128">
        <f>+D106-D108-1</f>
        <v>201871</v>
      </c>
      <c r="E110" s="128">
        <f>+D110</f>
        <v>201871</v>
      </c>
      <c r="F110" s="128">
        <f>+E110-D110</f>
        <v>0</v>
      </c>
      <c r="G110" s="420"/>
      <c r="H110" s="421"/>
      <c r="I110" s="421"/>
      <c r="J110" s="422"/>
    </row>
    <row r="111" spans="1:10" s="123" customFormat="1" ht="12" x14ac:dyDescent="0.2">
      <c r="A111" s="174"/>
      <c r="B111" s="134"/>
      <c r="C111" s="147"/>
      <c r="D111" s="155"/>
      <c r="E111" s="155"/>
      <c r="F111" s="136"/>
      <c r="G111" s="440"/>
      <c r="H111" s="440"/>
      <c r="I111" s="440"/>
      <c r="J111" s="441"/>
    </row>
    <row r="112" spans="1:10" s="123" customFormat="1" ht="12" x14ac:dyDescent="0.2">
      <c r="A112" s="182" t="s">
        <v>690</v>
      </c>
      <c r="B112" s="126" t="s">
        <v>691</v>
      </c>
      <c r="C112" s="127"/>
      <c r="D112" s="128">
        <v>41480</v>
      </c>
      <c r="E112" s="128">
        <v>41480</v>
      </c>
      <c r="F112" s="128">
        <f>+E112-D112</f>
        <v>0</v>
      </c>
      <c r="G112" s="420"/>
      <c r="H112" s="421"/>
      <c r="I112" s="421"/>
      <c r="J112" s="422"/>
    </row>
    <row r="113" spans="1:10" s="123" customFormat="1" ht="12" x14ac:dyDescent="0.2">
      <c r="A113" s="174"/>
      <c r="B113" s="134"/>
      <c r="C113" s="147"/>
      <c r="D113" s="155"/>
      <c r="E113" s="155"/>
      <c r="F113" s="136"/>
      <c r="G113" s="440"/>
      <c r="H113" s="440"/>
      <c r="I113" s="440"/>
      <c r="J113" s="441"/>
    </row>
    <row r="114" spans="1:10" s="123" customFormat="1" thickBot="1" x14ac:dyDescent="0.25">
      <c r="A114" s="166" t="s">
        <v>692</v>
      </c>
      <c r="B114" s="156" t="s">
        <v>693</v>
      </c>
      <c r="C114" s="196"/>
      <c r="D114" s="157">
        <f>+D110-D112</f>
        <v>160391</v>
      </c>
      <c r="E114" s="157">
        <f>+E110-E112</f>
        <v>160391</v>
      </c>
      <c r="F114" s="157">
        <f>+E114-D114</f>
        <v>0</v>
      </c>
      <c r="G114" s="463"/>
      <c r="H114" s="464"/>
      <c r="I114" s="464"/>
      <c r="J114" s="465"/>
    </row>
    <row r="115" spans="1:10" s="123" customFormat="1" ht="12" x14ac:dyDescent="0.2">
      <c r="A115" s="116"/>
      <c r="B115" s="116"/>
      <c r="C115" s="116"/>
      <c r="D115" s="116"/>
      <c r="E115" s="116"/>
      <c r="F115" s="116"/>
      <c r="G115" s="116"/>
    </row>
    <row r="116" spans="1:10" s="123" customFormat="1" ht="12" x14ac:dyDescent="0.2">
      <c r="A116" s="116"/>
      <c r="B116" s="116"/>
      <c r="C116" s="116"/>
      <c r="D116" s="116"/>
      <c r="E116" s="116"/>
      <c r="F116" s="116"/>
      <c r="G116" s="116"/>
    </row>
    <row r="117" spans="1:10" s="123" customFormat="1" ht="12" x14ac:dyDescent="0.2">
      <c r="A117" s="116"/>
      <c r="B117" s="116"/>
      <c r="C117" s="116"/>
      <c r="D117" s="116"/>
      <c r="E117" s="116"/>
      <c r="F117" s="116"/>
      <c r="G117" s="116"/>
    </row>
    <row r="118" spans="1:10" s="123" customFormat="1" ht="15.75" x14ac:dyDescent="0.25">
      <c r="A118" s="119" t="s">
        <v>532</v>
      </c>
      <c r="B118" s="120"/>
      <c r="C118" s="120"/>
      <c r="D118" s="120"/>
      <c r="E118" s="121"/>
      <c r="F118" s="122"/>
      <c r="G118" s="122"/>
    </row>
    <row r="119" spans="1:10" s="123" customFormat="1" ht="12" x14ac:dyDescent="0.2">
      <c r="A119" s="124"/>
      <c r="B119" s="120"/>
      <c r="C119" s="120"/>
      <c r="D119" s="120"/>
      <c r="E119" s="121"/>
      <c r="F119" s="122"/>
      <c r="G119" s="122"/>
    </row>
    <row r="120" spans="1:10" s="123" customFormat="1" ht="12" x14ac:dyDescent="0.2">
      <c r="A120" s="443" t="s">
        <v>533</v>
      </c>
      <c r="B120" s="443"/>
      <c r="C120" s="443"/>
      <c r="D120" s="443"/>
      <c r="E120" s="443"/>
      <c r="F120" s="443"/>
      <c r="G120" s="443"/>
      <c r="H120" s="443"/>
      <c r="I120" s="443"/>
      <c r="J120" s="443"/>
    </row>
    <row r="121" spans="1:10" s="123" customFormat="1" thickBot="1" x14ac:dyDescent="0.25">
      <c r="A121" s="125"/>
      <c r="B121" s="125"/>
      <c r="C121" s="125"/>
      <c r="D121" s="125"/>
      <c r="E121" s="125"/>
      <c r="F121" s="125"/>
      <c r="G121" s="125"/>
    </row>
    <row r="122" spans="1:10" s="123" customFormat="1" ht="108" customHeight="1" x14ac:dyDescent="0.2">
      <c r="A122" s="172" t="s">
        <v>534</v>
      </c>
      <c r="B122" s="160" t="s">
        <v>535</v>
      </c>
      <c r="C122" s="160" t="s">
        <v>536</v>
      </c>
      <c r="D122" s="160" t="s">
        <v>537</v>
      </c>
      <c r="E122" s="160" t="s">
        <v>536</v>
      </c>
      <c r="F122" s="160" t="s">
        <v>538</v>
      </c>
      <c r="G122" s="444" t="s">
        <v>539</v>
      </c>
      <c r="H122" s="445"/>
      <c r="I122" s="445"/>
      <c r="J122" s="446"/>
    </row>
    <row r="123" spans="1:10" s="123" customFormat="1" ht="72" x14ac:dyDescent="0.2">
      <c r="A123" s="152" t="s">
        <v>540</v>
      </c>
      <c r="B123" s="126" t="s">
        <v>541</v>
      </c>
      <c r="C123" s="127" t="s">
        <v>542</v>
      </c>
      <c r="D123" s="128">
        <f>SUM(D124:D128)</f>
        <v>5671820</v>
      </c>
      <c r="E123" s="128">
        <f>SUM(E124:E128)</f>
        <v>5671820</v>
      </c>
      <c r="F123" s="184">
        <f t="shared" ref="F123:F128" si="3">+E123-D123</f>
        <v>0</v>
      </c>
      <c r="G123" s="447"/>
      <c r="H123" s="448"/>
      <c r="I123" s="448"/>
      <c r="J123" s="449"/>
    </row>
    <row r="124" spans="1:10" s="123" customFormat="1" ht="12" x14ac:dyDescent="0.2">
      <c r="A124" s="173" t="s">
        <v>543</v>
      </c>
      <c r="B124" s="129" t="s">
        <v>544</v>
      </c>
      <c r="C124" s="129" t="s">
        <v>439</v>
      </c>
      <c r="D124" s="130">
        <f>39086+1</f>
        <v>39087</v>
      </c>
      <c r="E124" s="130">
        <f>+D124</f>
        <v>39087</v>
      </c>
      <c r="F124" s="130">
        <f t="shared" si="3"/>
        <v>0</v>
      </c>
      <c r="G124" s="450"/>
      <c r="H124" s="451"/>
      <c r="I124" s="451"/>
      <c r="J124" s="452"/>
    </row>
    <row r="125" spans="1:10" s="123" customFormat="1" ht="39" customHeight="1" x14ac:dyDescent="0.2">
      <c r="A125" s="158" t="s">
        <v>545</v>
      </c>
      <c r="B125" s="131" t="s">
        <v>546</v>
      </c>
      <c r="C125" s="131" t="s">
        <v>547</v>
      </c>
      <c r="D125" s="132">
        <v>5221568</v>
      </c>
      <c r="E125" s="130">
        <f>5201748+3180+16640</f>
        <v>5221568</v>
      </c>
      <c r="F125" s="130">
        <f t="shared" si="3"/>
        <v>0</v>
      </c>
      <c r="G125" s="423" t="s">
        <v>548</v>
      </c>
      <c r="H125" s="424"/>
      <c r="I125" s="424"/>
      <c r="J125" s="425"/>
    </row>
    <row r="126" spans="1:10" s="123" customFormat="1" ht="36" customHeight="1" x14ac:dyDescent="0.2">
      <c r="A126" s="158" t="s">
        <v>549</v>
      </c>
      <c r="B126" s="131" t="s">
        <v>550</v>
      </c>
      <c r="C126" s="131" t="s">
        <v>551</v>
      </c>
      <c r="D126" s="130">
        <v>82072</v>
      </c>
      <c r="E126" s="130">
        <f>391+76503+5178</f>
        <v>82072</v>
      </c>
      <c r="F126" s="130">
        <f t="shared" si="3"/>
        <v>0</v>
      </c>
      <c r="G126" s="423" t="s">
        <v>552</v>
      </c>
      <c r="H126" s="424"/>
      <c r="I126" s="424"/>
      <c r="J126" s="425"/>
    </row>
    <row r="127" spans="1:10" s="123" customFormat="1" ht="12" x14ac:dyDescent="0.2">
      <c r="A127" s="173" t="s">
        <v>553</v>
      </c>
      <c r="B127" s="129" t="s">
        <v>554</v>
      </c>
      <c r="C127" s="131" t="s">
        <v>555</v>
      </c>
      <c r="D127" s="132">
        <v>0</v>
      </c>
      <c r="E127" s="132">
        <v>0</v>
      </c>
      <c r="F127" s="130">
        <f t="shared" si="3"/>
        <v>0</v>
      </c>
      <c r="G127" s="423"/>
      <c r="H127" s="424"/>
      <c r="I127" s="424"/>
      <c r="J127" s="425"/>
    </row>
    <row r="128" spans="1:10" s="123" customFormat="1" ht="12" x14ac:dyDescent="0.2">
      <c r="A128" s="173" t="s">
        <v>556</v>
      </c>
      <c r="B128" s="129" t="s">
        <v>557</v>
      </c>
      <c r="C128" s="129" t="s">
        <v>558</v>
      </c>
      <c r="D128" s="130">
        <v>329093</v>
      </c>
      <c r="E128" s="130">
        <f>+D128</f>
        <v>329093</v>
      </c>
      <c r="F128" s="133">
        <f t="shared" si="3"/>
        <v>0</v>
      </c>
      <c r="G128" s="423"/>
      <c r="H128" s="424"/>
      <c r="I128" s="424"/>
      <c r="J128" s="425"/>
    </row>
    <row r="129" spans="1:10" s="123" customFormat="1" ht="12" x14ac:dyDescent="0.2">
      <c r="A129" s="174"/>
      <c r="B129" s="134"/>
      <c r="C129" s="134"/>
      <c r="D129" s="135"/>
      <c r="E129" s="135"/>
      <c r="F129" s="136"/>
      <c r="G129" s="426"/>
      <c r="H129" s="426"/>
      <c r="I129" s="426"/>
      <c r="J129" s="427"/>
    </row>
    <row r="130" spans="1:10" s="123" customFormat="1" ht="46.5" customHeight="1" x14ac:dyDescent="0.2">
      <c r="A130" s="152" t="s">
        <v>559</v>
      </c>
      <c r="B130" s="126" t="s">
        <v>560</v>
      </c>
      <c r="C130" s="127" t="s">
        <v>561</v>
      </c>
      <c r="D130" s="128">
        <f>SUM(D131:D134)</f>
        <v>1217958</v>
      </c>
      <c r="E130" s="128">
        <f>SUM(E131:E134)</f>
        <v>1217958</v>
      </c>
      <c r="F130" s="128">
        <f>+E130-D130</f>
        <v>0</v>
      </c>
      <c r="G130" s="420" t="s">
        <v>562</v>
      </c>
      <c r="H130" s="421"/>
      <c r="I130" s="421"/>
      <c r="J130" s="430"/>
    </row>
    <row r="131" spans="1:10" s="123" customFormat="1" ht="12" x14ac:dyDescent="0.2">
      <c r="A131" s="173" t="s">
        <v>563</v>
      </c>
      <c r="B131" s="129" t="s">
        <v>564</v>
      </c>
      <c r="C131" s="129" t="s">
        <v>565</v>
      </c>
      <c r="D131" s="132">
        <v>26310</v>
      </c>
      <c r="E131" s="132">
        <f>+D131</f>
        <v>26310</v>
      </c>
      <c r="F131" s="130">
        <f>+E131-D131</f>
        <v>0</v>
      </c>
      <c r="G131" s="423"/>
      <c r="H131" s="424"/>
      <c r="I131" s="424"/>
      <c r="J131" s="425"/>
    </row>
    <row r="132" spans="1:10" s="123" customFormat="1" ht="80.25" customHeight="1" x14ac:dyDescent="0.2">
      <c r="A132" s="158" t="s">
        <v>566</v>
      </c>
      <c r="B132" s="131" t="s">
        <v>567</v>
      </c>
      <c r="C132" s="131" t="s">
        <v>555</v>
      </c>
      <c r="D132" s="132">
        <v>38388</v>
      </c>
      <c r="E132" s="132">
        <f>25289+8002+668+1113+739+2575+2</f>
        <v>38388</v>
      </c>
      <c r="F132" s="130">
        <f>+E132-D132</f>
        <v>0</v>
      </c>
      <c r="G132" s="423" t="s">
        <v>568</v>
      </c>
      <c r="H132" s="424"/>
      <c r="I132" s="424"/>
      <c r="J132" s="425"/>
    </row>
    <row r="133" spans="1:10" s="123" customFormat="1" ht="35.25" customHeight="1" x14ac:dyDescent="0.2">
      <c r="A133" s="173" t="s">
        <v>569</v>
      </c>
      <c r="B133" s="129" t="s">
        <v>570</v>
      </c>
      <c r="C133" s="131" t="s">
        <v>571</v>
      </c>
      <c r="D133" s="130">
        <v>38002</v>
      </c>
      <c r="E133" s="130">
        <f>+D133</f>
        <v>38002</v>
      </c>
      <c r="F133" s="130">
        <f>+E133-D133</f>
        <v>0</v>
      </c>
      <c r="G133" s="423" t="s">
        <v>572</v>
      </c>
      <c r="H133" s="424"/>
      <c r="I133" s="424"/>
      <c r="J133" s="425"/>
    </row>
    <row r="134" spans="1:10" s="123" customFormat="1" ht="23.25" customHeight="1" x14ac:dyDescent="0.2">
      <c r="A134" s="173" t="s">
        <v>573</v>
      </c>
      <c r="B134" s="129" t="s">
        <v>574</v>
      </c>
      <c r="C134" s="129" t="s">
        <v>575</v>
      </c>
      <c r="D134" s="130">
        <v>1115258</v>
      </c>
      <c r="E134" s="130">
        <f>+D134</f>
        <v>1115258</v>
      </c>
      <c r="F134" s="130">
        <f>+E134-D134</f>
        <v>0</v>
      </c>
      <c r="G134" s="423" t="s">
        <v>576</v>
      </c>
      <c r="H134" s="424"/>
      <c r="I134" s="424"/>
      <c r="J134" s="425"/>
    </row>
    <row r="135" spans="1:10" s="123" customFormat="1" ht="12" x14ac:dyDescent="0.2">
      <c r="A135" s="174"/>
      <c r="B135" s="134"/>
      <c r="C135" s="134"/>
      <c r="D135" s="135"/>
      <c r="E135" s="135"/>
      <c r="F135" s="136"/>
      <c r="G135" s="426"/>
      <c r="H135" s="426"/>
      <c r="I135" s="426"/>
      <c r="J135" s="427"/>
    </row>
    <row r="136" spans="1:10" s="123" customFormat="1" ht="71.25" customHeight="1" x14ac:dyDescent="0.2">
      <c r="A136" s="152" t="s">
        <v>577</v>
      </c>
      <c r="B136" s="127" t="s">
        <v>578</v>
      </c>
      <c r="C136" s="127" t="s">
        <v>555</v>
      </c>
      <c r="D136" s="128">
        <f>23768+1</f>
        <v>23769</v>
      </c>
      <c r="E136" s="128">
        <f>3889+27+19837+16</f>
        <v>23769</v>
      </c>
      <c r="F136" s="128">
        <f>+D136-E136</f>
        <v>0</v>
      </c>
      <c r="G136" s="420" t="s">
        <v>579</v>
      </c>
      <c r="H136" s="421"/>
      <c r="I136" s="421"/>
      <c r="J136" s="430"/>
    </row>
    <row r="137" spans="1:10" s="123" customFormat="1" thickBot="1" x14ac:dyDescent="0.25">
      <c r="A137" s="175" t="s">
        <v>580</v>
      </c>
      <c r="B137" s="176" t="s">
        <v>581</v>
      </c>
      <c r="C137" s="177"/>
      <c r="D137" s="141">
        <f>+D123+D130+D136</f>
        <v>6913547</v>
      </c>
      <c r="E137" s="141">
        <f>+E123+E130+E136</f>
        <v>6913547</v>
      </c>
      <c r="F137" s="141">
        <f>+E137-D137</f>
        <v>0</v>
      </c>
      <c r="G137" s="431"/>
      <c r="H137" s="432"/>
      <c r="I137" s="432"/>
      <c r="J137" s="433"/>
    </row>
    <row r="138" spans="1:10" s="123" customFormat="1" thickBot="1" x14ac:dyDescent="0.25">
      <c r="A138" s="137"/>
      <c r="B138" s="138"/>
      <c r="C138" s="138"/>
      <c r="D138" s="139"/>
      <c r="E138" s="139"/>
      <c r="F138" s="140"/>
      <c r="G138" s="137"/>
    </row>
    <row r="139" spans="1:10" s="123" customFormat="1" ht="23.25" customHeight="1" x14ac:dyDescent="0.2">
      <c r="A139" s="178" t="s">
        <v>582</v>
      </c>
      <c r="B139" s="179" t="s">
        <v>583</v>
      </c>
      <c r="C139" s="179" t="s">
        <v>584</v>
      </c>
      <c r="D139" s="180">
        <f>3311058+1</f>
        <v>3311059</v>
      </c>
      <c r="E139" s="181">
        <v>3311059</v>
      </c>
      <c r="F139" s="181">
        <f>+E139-D139</f>
        <v>0</v>
      </c>
      <c r="G139" s="453" t="s">
        <v>585</v>
      </c>
      <c r="H139" s="454"/>
      <c r="I139" s="454"/>
      <c r="J139" s="455"/>
    </row>
    <row r="140" spans="1:10" s="123" customFormat="1" ht="12" x14ac:dyDescent="0.2">
      <c r="A140" s="173"/>
      <c r="B140" s="134"/>
      <c r="C140" s="134"/>
      <c r="D140" s="135"/>
      <c r="E140" s="135"/>
      <c r="F140" s="136"/>
      <c r="G140" s="426"/>
      <c r="H140" s="426"/>
      <c r="I140" s="426"/>
      <c r="J140" s="427"/>
    </row>
    <row r="141" spans="1:10" s="123" customFormat="1" ht="36" customHeight="1" x14ac:dyDescent="0.2">
      <c r="A141" s="182" t="s">
        <v>586</v>
      </c>
      <c r="B141" s="127" t="s">
        <v>587</v>
      </c>
      <c r="C141" s="127" t="s">
        <v>588</v>
      </c>
      <c r="D141" s="128">
        <f>166155+1</f>
        <v>166156</v>
      </c>
      <c r="E141" s="128">
        <f>29829+50117+28164+58046</f>
        <v>166156</v>
      </c>
      <c r="F141" s="128">
        <f>+E141-D141</f>
        <v>0</v>
      </c>
      <c r="G141" s="420" t="s">
        <v>589</v>
      </c>
      <c r="H141" s="421"/>
      <c r="I141" s="421"/>
      <c r="J141" s="422"/>
    </row>
    <row r="142" spans="1:10" s="123" customFormat="1" ht="12" x14ac:dyDescent="0.2">
      <c r="A142" s="173"/>
      <c r="B142" s="134"/>
      <c r="C142" s="134"/>
      <c r="D142" s="135"/>
      <c r="E142" s="135"/>
      <c r="F142" s="136"/>
      <c r="G142" s="426"/>
      <c r="H142" s="426"/>
      <c r="I142" s="426"/>
      <c r="J142" s="427"/>
    </row>
    <row r="143" spans="1:10" s="123" customFormat="1" ht="61.5" customHeight="1" x14ac:dyDescent="0.2">
      <c r="A143" s="152" t="s">
        <v>590</v>
      </c>
      <c r="B143" s="127" t="s">
        <v>591</v>
      </c>
      <c r="C143" s="127" t="s">
        <v>592</v>
      </c>
      <c r="D143" s="128">
        <f>SUM(D144:D147)</f>
        <v>2614508</v>
      </c>
      <c r="E143" s="128">
        <f>SUM(E144:E147)</f>
        <v>2614508</v>
      </c>
      <c r="F143" s="128">
        <f>+E143-D143</f>
        <v>0</v>
      </c>
      <c r="G143" s="420" t="s">
        <v>593</v>
      </c>
      <c r="H143" s="421"/>
      <c r="I143" s="421"/>
      <c r="J143" s="422"/>
    </row>
    <row r="144" spans="1:10" s="123" customFormat="1" ht="30" customHeight="1" x14ac:dyDescent="0.2">
      <c r="A144" s="158" t="s">
        <v>594</v>
      </c>
      <c r="B144" s="129" t="s">
        <v>595</v>
      </c>
      <c r="C144" s="131" t="s">
        <v>596</v>
      </c>
      <c r="D144" s="130">
        <v>2547107</v>
      </c>
      <c r="E144" s="130">
        <f>+D144</f>
        <v>2547107</v>
      </c>
      <c r="F144" s="130">
        <f>+E144-D144</f>
        <v>0</v>
      </c>
      <c r="G144" s="423" t="s">
        <v>597</v>
      </c>
      <c r="H144" s="424"/>
      <c r="I144" s="424"/>
      <c r="J144" s="425"/>
    </row>
    <row r="145" spans="1:10" s="123" customFormat="1" ht="60" customHeight="1" x14ac:dyDescent="0.2">
      <c r="A145" s="173" t="s">
        <v>598</v>
      </c>
      <c r="B145" s="129" t="s">
        <v>599</v>
      </c>
      <c r="C145" s="131" t="s">
        <v>600</v>
      </c>
      <c r="D145" s="132">
        <v>15636</v>
      </c>
      <c r="E145" s="132">
        <f>4362+11273+1</f>
        <v>15636</v>
      </c>
      <c r="F145" s="130">
        <f>+E145-D145</f>
        <v>0</v>
      </c>
      <c r="G145" s="423" t="s">
        <v>601</v>
      </c>
      <c r="H145" s="424"/>
      <c r="I145" s="424"/>
      <c r="J145" s="425"/>
    </row>
    <row r="146" spans="1:10" s="123" customFormat="1" ht="12" x14ac:dyDescent="0.2">
      <c r="A146" s="173" t="s">
        <v>602</v>
      </c>
      <c r="B146" s="129" t="s">
        <v>603</v>
      </c>
      <c r="C146" s="129" t="s">
        <v>558</v>
      </c>
      <c r="D146" s="132">
        <v>51765</v>
      </c>
      <c r="E146" s="132">
        <f>+D146</f>
        <v>51765</v>
      </c>
      <c r="F146" s="130">
        <f>+E145-D145</f>
        <v>0</v>
      </c>
      <c r="G146" s="423"/>
      <c r="H146" s="424"/>
      <c r="I146" s="424"/>
      <c r="J146" s="425"/>
    </row>
    <row r="147" spans="1:10" s="123" customFormat="1" ht="12" x14ac:dyDescent="0.2">
      <c r="A147" s="174"/>
      <c r="B147" s="134"/>
      <c r="C147" s="134"/>
      <c r="D147" s="165"/>
      <c r="E147" s="165"/>
      <c r="F147" s="136"/>
      <c r="G147" s="426"/>
      <c r="H147" s="426"/>
      <c r="I147" s="426"/>
      <c r="J147" s="427"/>
    </row>
    <row r="148" spans="1:10" s="123" customFormat="1" ht="44.25" customHeight="1" x14ac:dyDescent="0.2">
      <c r="A148" s="152" t="s">
        <v>604</v>
      </c>
      <c r="B148" s="127" t="s">
        <v>605</v>
      </c>
      <c r="C148" s="127" t="s">
        <v>606</v>
      </c>
      <c r="D148" s="128">
        <f>SUM(D149:D154)-1</f>
        <v>733966</v>
      </c>
      <c r="E148" s="128">
        <f>SUM(E149:E154)-1</f>
        <v>733966</v>
      </c>
      <c r="F148" s="128">
        <f t="shared" ref="F148:F154" si="4">+E148-D148</f>
        <v>0</v>
      </c>
      <c r="G148" s="420" t="s">
        <v>607</v>
      </c>
      <c r="H148" s="421"/>
      <c r="I148" s="421"/>
      <c r="J148" s="422"/>
    </row>
    <row r="149" spans="1:10" s="123" customFormat="1" ht="34.5" customHeight="1" x14ac:dyDescent="0.2">
      <c r="A149" s="158" t="s">
        <v>594</v>
      </c>
      <c r="B149" s="129" t="s">
        <v>608</v>
      </c>
      <c r="C149" s="129" t="s">
        <v>596</v>
      </c>
      <c r="D149" s="130">
        <v>565524</v>
      </c>
      <c r="E149" s="130">
        <f>+D149</f>
        <v>565524</v>
      </c>
      <c r="F149" s="130">
        <f t="shared" si="4"/>
        <v>0</v>
      </c>
      <c r="G149" s="423" t="s">
        <v>609</v>
      </c>
      <c r="H149" s="424"/>
      <c r="I149" s="424"/>
      <c r="J149" s="425"/>
    </row>
    <row r="150" spans="1:10" s="123" customFormat="1" ht="110.25" customHeight="1" x14ac:dyDescent="0.2">
      <c r="A150" s="173" t="s">
        <v>610</v>
      </c>
      <c r="B150" s="131" t="s">
        <v>611</v>
      </c>
      <c r="C150" s="131" t="s">
        <v>612</v>
      </c>
      <c r="D150" s="130">
        <f>40345-1</f>
        <v>40344</v>
      </c>
      <c r="E150" s="130">
        <f>+D150</f>
        <v>40344</v>
      </c>
      <c r="F150" s="130">
        <f t="shared" si="4"/>
        <v>0</v>
      </c>
      <c r="G150" s="423" t="s">
        <v>613</v>
      </c>
      <c r="H150" s="424"/>
      <c r="I150" s="424"/>
      <c r="J150" s="425"/>
    </row>
    <row r="151" spans="1:10" s="123" customFormat="1" ht="110.25" customHeight="1" x14ac:dyDescent="0.2">
      <c r="A151" s="158" t="s">
        <v>614</v>
      </c>
      <c r="B151" s="131" t="s">
        <v>615</v>
      </c>
      <c r="C151" s="131" t="s">
        <v>612</v>
      </c>
      <c r="D151" s="130">
        <f>39+67471</f>
        <v>67510</v>
      </c>
      <c r="E151" s="130">
        <f>67447+63</f>
        <v>67510</v>
      </c>
      <c r="F151" s="132">
        <f t="shared" si="4"/>
        <v>0</v>
      </c>
      <c r="G151" s="423" t="s">
        <v>616</v>
      </c>
      <c r="H151" s="424"/>
      <c r="I151" s="424"/>
      <c r="J151" s="425"/>
    </row>
    <row r="152" spans="1:10" s="123" customFormat="1" ht="102.75" customHeight="1" x14ac:dyDescent="0.2">
      <c r="A152" s="173" t="s">
        <v>617</v>
      </c>
      <c r="B152" s="131" t="s">
        <v>618</v>
      </c>
      <c r="C152" s="131" t="s">
        <v>612</v>
      </c>
      <c r="D152" s="130">
        <v>28794</v>
      </c>
      <c r="E152" s="130">
        <f>+D152</f>
        <v>28794</v>
      </c>
      <c r="F152" s="132">
        <f t="shared" si="4"/>
        <v>0</v>
      </c>
      <c r="G152" s="423" t="s">
        <v>619</v>
      </c>
      <c r="H152" s="424"/>
      <c r="I152" s="424"/>
      <c r="J152" s="425"/>
    </row>
    <row r="153" spans="1:10" s="123" customFormat="1" ht="112.5" customHeight="1" x14ac:dyDescent="0.2">
      <c r="A153" s="158" t="s">
        <v>620</v>
      </c>
      <c r="B153" s="131" t="s">
        <v>621</v>
      </c>
      <c r="C153" s="131" t="s">
        <v>612</v>
      </c>
      <c r="D153" s="132">
        <f>16508+1</f>
        <v>16509</v>
      </c>
      <c r="E153" s="132">
        <f>+D153</f>
        <v>16509</v>
      </c>
      <c r="F153" s="132">
        <f t="shared" si="4"/>
        <v>0</v>
      </c>
      <c r="G153" s="423" t="s">
        <v>622</v>
      </c>
      <c r="H153" s="424"/>
      <c r="I153" s="424"/>
      <c r="J153" s="425"/>
    </row>
    <row r="154" spans="1:10" s="123" customFormat="1" ht="156" customHeight="1" x14ac:dyDescent="0.2">
      <c r="A154" s="158" t="s">
        <v>623</v>
      </c>
      <c r="B154" s="131" t="s">
        <v>624</v>
      </c>
      <c r="C154" s="131" t="s">
        <v>625</v>
      </c>
      <c r="D154" s="130">
        <f>380+14906</f>
        <v>15286</v>
      </c>
      <c r="E154" s="130">
        <f>380+8839+2680+3387</f>
        <v>15286</v>
      </c>
      <c r="F154" s="132">
        <f t="shared" si="4"/>
        <v>0</v>
      </c>
      <c r="G154" s="423" t="s">
        <v>626</v>
      </c>
      <c r="H154" s="424"/>
      <c r="I154" s="424"/>
      <c r="J154" s="425"/>
    </row>
    <row r="155" spans="1:10" s="123" customFormat="1" ht="12" x14ac:dyDescent="0.2">
      <c r="A155" s="174"/>
      <c r="B155" s="134"/>
      <c r="C155" s="134"/>
      <c r="D155" s="135"/>
      <c r="E155" s="135"/>
      <c r="F155" s="136"/>
      <c r="G155" s="426"/>
      <c r="H155" s="426"/>
      <c r="I155" s="426"/>
      <c r="J155" s="427"/>
    </row>
    <row r="156" spans="1:10" s="123" customFormat="1" ht="181.5" customHeight="1" x14ac:dyDescent="0.2">
      <c r="A156" s="152" t="s">
        <v>627</v>
      </c>
      <c r="B156" s="127" t="s">
        <v>628</v>
      </c>
      <c r="C156" s="127" t="s">
        <v>629</v>
      </c>
      <c r="D156" s="128">
        <f>87858</f>
        <v>87858</v>
      </c>
      <c r="E156" s="128">
        <f>29168+1920+10908+483+22605+1859+1164+19751</f>
        <v>87858</v>
      </c>
      <c r="F156" s="128">
        <f>+E156-D156</f>
        <v>0</v>
      </c>
      <c r="G156" s="434" t="s">
        <v>630</v>
      </c>
      <c r="H156" s="435"/>
      <c r="I156" s="435"/>
      <c r="J156" s="436"/>
    </row>
    <row r="157" spans="1:10" s="123" customFormat="1" thickBot="1" x14ac:dyDescent="0.25">
      <c r="A157" s="183" t="s">
        <v>631</v>
      </c>
      <c r="B157" s="177" t="s">
        <v>632</v>
      </c>
      <c r="C157" s="177"/>
      <c r="D157" s="141">
        <f>+D139+D141+D143+D148+D156</f>
        <v>6913547</v>
      </c>
      <c r="E157" s="141">
        <f>+E139+E141+E143+E148+E156</f>
        <v>6913547</v>
      </c>
      <c r="F157" s="141">
        <f>+E157-D157</f>
        <v>0</v>
      </c>
      <c r="G157" s="431"/>
      <c r="H157" s="432"/>
      <c r="I157" s="432"/>
      <c r="J157" s="433"/>
    </row>
    <row r="158" spans="1:10" s="123" customFormat="1" ht="12" x14ac:dyDescent="0.2">
      <c r="A158" s="116"/>
      <c r="B158" s="116"/>
      <c r="C158" s="116"/>
      <c r="D158" s="116"/>
      <c r="E158" s="116"/>
      <c r="F158" s="116"/>
      <c r="G158" s="116"/>
    </row>
    <row r="159" spans="1:10" s="123" customFormat="1" ht="12" x14ac:dyDescent="0.2">
      <c r="A159" s="116"/>
      <c r="B159" s="116"/>
      <c r="C159" s="116"/>
      <c r="D159" s="116"/>
      <c r="E159" s="116"/>
      <c r="F159" s="116"/>
      <c r="G159" s="116"/>
    </row>
    <row r="160" spans="1:10" s="123" customFormat="1" ht="12" x14ac:dyDescent="0.2">
      <c r="A160" s="116"/>
      <c r="B160" s="116"/>
      <c r="C160" s="116"/>
      <c r="D160" s="116"/>
      <c r="E160" s="116"/>
      <c r="F160" s="116"/>
      <c r="G160" s="116"/>
    </row>
    <row r="161" spans="1:10" s="123" customFormat="1" ht="15.75" x14ac:dyDescent="0.25">
      <c r="A161" s="119" t="s">
        <v>633</v>
      </c>
      <c r="B161" s="124"/>
      <c r="C161" s="124"/>
      <c r="D161" s="124"/>
      <c r="E161" s="124"/>
      <c r="F161" s="124"/>
      <c r="G161" s="124"/>
    </row>
    <row r="162" spans="1:10" s="123" customFormat="1" ht="12" x14ac:dyDescent="0.2">
      <c r="A162" s="124"/>
      <c r="B162" s="142"/>
      <c r="C162" s="143"/>
      <c r="D162" s="118"/>
      <c r="E162" s="118"/>
      <c r="F162" s="121"/>
      <c r="G162" s="121"/>
    </row>
    <row r="163" spans="1:10" s="123" customFormat="1" ht="12" x14ac:dyDescent="0.2">
      <c r="A163" s="443" t="s">
        <v>533</v>
      </c>
      <c r="B163" s="443"/>
      <c r="C163" s="443"/>
      <c r="D163" s="443"/>
      <c r="E163" s="443"/>
      <c r="F163" s="443"/>
      <c r="G163" s="443"/>
      <c r="H163" s="443"/>
      <c r="I163" s="443"/>
      <c r="J163" s="443"/>
    </row>
    <row r="164" spans="1:10" s="123" customFormat="1" thickBot="1" x14ac:dyDescent="0.25">
      <c r="A164" s="185"/>
      <c r="B164" s="186"/>
      <c r="C164" s="187"/>
      <c r="D164" s="188"/>
      <c r="E164" s="188"/>
      <c r="F164" s="189"/>
      <c r="G164" s="190"/>
    </row>
    <row r="165" spans="1:10" s="123" customFormat="1" ht="48.75" thickBot="1" x14ac:dyDescent="0.25">
      <c r="A165" s="191" t="s">
        <v>634</v>
      </c>
      <c r="B165" s="160" t="s">
        <v>535</v>
      </c>
      <c r="C165" s="160" t="s">
        <v>536</v>
      </c>
      <c r="D165" s="160" t="s">
        <v>537</v>
      </c>
      <c r="E165" s="160" t="s">
        <v>536</v>
      </c>
      <c r="F165" s="160" t="s">
        <v>538</v>
      </c>
      <c r="G165" s="444" t="s">
        <v>539</v>
      </c>
      <c r="H165" s="445"/>
      <c r="I165" s="445"/>
      <c r="J165" s="446"/>
    </row>
    <row r="166" spans="1:10" s="123" customFormat="1" ht="12" x14ac:dyDescent="0.2">
      <c r="A166" s="192" t="s">
        <v>635</v>
      </c>
      <c r="B166" s="144" t="s">
        <v>636</v>
      </c>
      <c r="C166" s="145"/>
      <c r="D166" s="146">
        <f>SUM(D167:D168)</f>
        <v>1644008</v>
      </c>
      <c r="E166" s="146">
        <f>SUM(E167:E168)</f>
        <v>1644008</v>
      </c>
      <c r="F166" s="146">
        <f>+E166-D166</f>
        <v>0</v>
      </c>
      <c r="G166" s="420"/>
      <c r="H166" s="421"/>
      <c r="I166" s="421"/>
      <c r="J166" s="422"/>
    </row>
    <row r="167" spans="1:10" s="123" customFormat="1" ht="24" x14ac:dyDescent="0.2">
      <c r="A167" s="158" t="s">
        <v>637</v>
      </c>
      <c r="B167" s="131" t="s">
        <v>638</v>
      </c>
      <c r="C167" s="131" t="s">
        <v>639</v>
      </c>
      <c r="D167" s="130">
        <f>0+1605128</f>
        <v>1605128</v>
      </c>
      <c r="E167" s="130">
        <f>+D167</f>
        <v>1605128</v>
      </c>
      <c r="F167" s="130">
        <f>+E167-D167</f>
        <v>0</v>
      </c>
      <c r="G167" s="423"/>
      <c r="H167" s="424"/>
      <c r="I167" s="424"/>
      <c r="J167" s="425"/>
    </row>
    <row r="168" spans="1:10" s="123" customFormat="1" ht="151.5" customHeight="1" x14ac:dyDescent="0.2">
      <c r="A168" s="158" t="s">
        <v>640</v>
      </c>
      <c r="B168" s="131" t="s">
        <v>641</v>
      </c>
      <c r="C168" s="131" t="s">
        <v>642</v>
      </c>
      <c r="D168" s="132">
        <f>326+38554</f>
        <v>38880</v>
      </c>
      <c r="E168" s="132">
        <f>7713+14027+1492+8118+326+5330+53+1820+1</f>
        <v>38880</v>
      </c>
      <c r="F168" s="130">
        <f>+E168-D168</f>
        <v>0</v>
      </c>
      <c r="G168" s="437" t="s">
        <v>718</v>
      </c>
      <c r="H168" s="438"/>
      <c r="I168" s="438"/>
      <c r="J168" s="439"/>
    </row>
    <row r="169" spans="1:10" s="123" customFormat="1" ht="12" x14ac:dyDescent="0.2">
      <c r="A169" s="174"/>
      <c r="B169" s="134"/>
      <c r="C169" s="147"/>
      <c r="D169" s="135"/>
      <c r="E169" s="135"/>
      <c r="F169" s="136"/>
      <c r="G169" s="440"/>
      <c r="H169" s="440"/>
      <c r="I169" s="440"/>
      <c r="J169" s="441"/>
    </row>
    <row r="170" spans="1:10" s="123" customFormat="1" ht="65.25" customHeight="1" x14ac:dyDescent="0.2">
      <c r="A170" s="152" t="s">
        <v>643</v>
      </c>
      <c r="B170" s="126" t="s">
        <v>644</v>
      </c>
      <c r="C170" s="127"/>
      <c r="D170" s="128">
        <f>SUM(D171:D177)-1</f>
        <v>1507033</v>
      </c>
      <c r="E170" s="128">
        <f>SUM(E171:E177)-1</f>
        <v>1507033</v>
      </c>
      <c r="F170" s="128">
        <f t="shared" ref="F170:F177" si="5">+E170-D170</f>
        <v>0</v>
      </c>
      <c r="G170" s="420" t="s">
        <v>645</v>
      </c>
      <c r="H170" s="421"/>
      <c r="I170" s="421"/>
      <c r="J170" s="422"/>
    </row>
    <row r="171" spans="1:10" s="123" customFormat="1" ht="34.5" customHeight="1" x14ac:dyDescent="0.2">
      <c r="A171" s="173" t="s">
        <v>646</v>
      </c>
      <c r="B171" s="131" t="s">
        <v>647</v>
      </c>
      <c r="C171" s="131" t="s">
        <v>648</v>
      </c>
      <c r="D171" s="132">
        <v>458262</v>
      </c>
      <c r="E171" s="132">
        <f>+D171</f>
        <v>458262</v>
      </c>
      <c r="F171" s="133">
        <f t="shared" si="5"/>
        <v>0</v>
      </c>
      <c r="G171" s="423" t="s">
        <v>649</v>
      </c>
      <c r="H171" s="424"/>
      <c r="I171" s="424"/>
      <c r="J171" s="425"/>
    </row>
    <row r="172" spans="1:10" s="123" customFormat="1" ht="81" customHeight="1" x14ac:dyDescent="0.2">
      <c r="A172" s="158" t="s">
        <v>650</v>
      </c>
      <c r="B172" s="129" t="s">
        <v>651</v>
      </c>
      <c r="C172" s="131" t="s">
        <v>652</v>
      </c>
      <c r="D172" s="130">
        <v>353176</v>
      </c>
      <c r="E172" s="130">
        <f>218087+66349+46430+22310</f>
        <v>353176</v>
      </c>
      <c r="F172" s="130">
        <f t="shared" si="5"/>
        <v>0</v>
      </c>
      <c r="G172" s="423" t="s">
        <v>653</v>
      </c>
      <c r="H172" s="424"/>
      <c r="I172" s="424"/>
      <c r="J172" s="425"/>
    </row>
    <row r="173" spans="1:10" s="123" customFormat="1" ht="12" x14ac:dyDescent="0.2">
      <c r="A173" s="158" t="s">
        <v>654</v>
      </c>
      <c r="B173" s="129" t="s">
        <v>655</v>
      </c>
      <c r="C173" s="131" t="s">
        <v>656</v>
      </c>
      <c r="D173" s="130">
        <v>507336</v>
      </c>
      <c r="E173" s="130">
        <f>+D173</f>
        <v>507336</v>
      </c>
      <c r="F173" s="130">
        <f t="shared" si="5"/>
        <v>0</v>
      </c>
      <c r="G173" s="423"/>
      <c r="H173" s="424"/>
      <c r="I173" s="424"/>
      <c r="J173" s="425"/>
    </row>
    <row r="174" spans="1:10" s="123" customFormat="1" ht="135" customHeight="1" x14ac:dyDescent="0.2">
      <c r="A174" s="158" t="s">
        <v>657</v>
      </c>
      <c r="B174" s="129" t="s">
        <v>658</v>
      </c>
      <c r="C174" s="131" t="s">
        <v>659</v>
      </c>
      <c r="D174" s="130">
        <v>134451</v>
      </c>
      <c r="E174" s="132">
        <f>471+76479+25624+6805+1093+1012+19260+3706+1</f>
        <v>134451</v>
      </c>
      <c r="F174" s="132">
        <f t="shared" si="5"/>
        <v>0</v>
      </c>
      <c r="G174" s="423" t="s">
        <v>660</v>
      </c>
      <c r="H174" s="424"/>
      <c r="I174" s="424"/>
      <c r="J174" s="425"/>
    </row>
    <row r="175" spans="1:10" s="123" customFormat="1" ht="79.5" customHeight="1" x14ac:dyDescent="0.2">
      <c r="A175" s="173" t="s">
        <v>661</v>
      </c>
      <c r="B175" s="129" t="s">
        <v>662</v>
      </c>
      <c r="C175" s="131" t="s">
        <v>663</v>
      </c>
      <c r="D175" s="130">
        <v>1670</v>
      </c>
      <c r="E175" s="130">
        <f>+D175</f>
        <v>1670</v>
      </c>
      <c r="F175" s="130">
        <f t="shared" si="5"/>
        <v>0</v>
      </c>
      <c r="G175" s="423" t="s">
        <v>664</v>
      </c>
      <c r="H175" s="424"/>
      <c r="I175" s="424"/>
      <c r="J175" s="425"/>
    </row>
    <row r="176" spans="1:10" s="123" customFormat="1" ht="96.75" customHeight="1" x14ac:dyDescent="0.2">
      <c r="A176" s="173" t="s">
        <v>665</v>
      </c>
      <c r="B176" s="129" t="s">
        <v>666</v>
      </c>
      <c r="C176" s="131" t="s">
        <v>659</v>
      </c>
      <c r="D176" s="130">
        <v>40313</v>
      </c>
      <c r="E176" s="130">
        <f>4955+2744+28164+4450</f>
        <v>40313</v>
      </c>
      <c r="F176" s="130">
        <f t="shared" si="5"/>
        <v>0</v>
      </c>
      <c r="G176" s="423" t="s">
        <v>667</v>
      </c>
      <c r="H176" s="424"/>
      <c r="I176" s="424"/>
      <c r="J176" s="425"/>
    </row>
    <row r="177" spans="1:10" s="123" customFormat="1" ht="63.75" customHeight="1" x14ac:dyDescent="0.2">
      <c r="A177" s="173" t="s">
        <v>668</v>
      </c>
      <c r="B177" s="129" t="s">
        <v>669</v>
      </c>
      <c r="C177" s="131" t="s">
        <v>663</v>
      </c>
      <c r="D177" s="130">
        <v>11826</v>
      </c>
      <c r="E177" s="130">
        <f>3892+7934</f>
        <v>11826</v>
      </c>
      <c r="F177" s="130">
        <f t="shared" si="5"/>
        <v>0</v>
      </c>
      <c r="G177" s="423" t="s">
        <v>670</v>
      </c>
      <c r="H177" s="424"/>
      <c r="I177" s="424"/>
      <c r="J177" s="425"/>
    </row>
    <row r="178" spans="1:10" s="123" customFormat="1" ht="12" x14ac:dyDescent="0.2">
      <c r="A178" s="174"/>
      <c r="B178" s="134"/>
      <c r="C178" s="147"/>
      <c r="D178" s="135"/>
      <c r="E178" s="135"/>
      <c r="F178" s="136"/>
      <c r="G178" s="440"/>
      <c r="H178" s="440"/>
      <c r="I178" s="440"/>
      <c r="J178" s="441"/>
    </row>
    <row r="179" spans="1:10" s="123" customFormat="1" ht="110.25" customHeight="1" x14ac:dyDescent="0.2">
      <c r="A179" s="182" t="s">
        <v>671</v>
      </c>
      <c r="B179" s="126" t="s">
        <v>672</v>
      </c>
      <c r="C179" s="127" t="s">
        <v>673</v>
      </c>
      <c r="D179" s="128">
        <v>35354</v>
      </c>
      <c r="E179" s="128">
        <f>83+11676+9233+13316+817+229</f>
        <v>35354</v>
      </c>
      <c r="F179" s="128">
        <f>+E179-D179</f>
        <v>0</v>
      </c>
      <c r="G179" s="420" t="s">
        <v>674</v>
      </c>
      <c r="H179" s="421"/>
      <c r="I179" s="421"/>
      <c r="J179" s="422"/>
    </row>
    <row r="180" spans="1:10" s="123" customFormat="1" ht="12" x14ac:dyDescent="0.2">
      <c r="A180" s="174"/>
      <c r="B180" s="134"/>
      <c r="C180" s="147"/>
      <c r="D180" s="135"/>
      <c r="E180" s="135"/>
      <c r="F180" s="136"/>
      <c r="G180" s="456"/>
      <c r="H180" s="456"/>
      <c r="I180" s="456"/>
      <c r="J180" s="457"/>
    </row>
    <row r="181" spans="1:10" s="123" customFormat="1" ht="61.5" customHeight="1" x14ac:dyDescent="0.2">
      <c r="A181" s="182" t="s">
        <v>675</v>
      </c>
      <c r="B181" s="126" t="s">
        <v>676</v>
      </c>
      <c r="C181" s="127" t="s">
        <v>673</v>
      </c>
      <c r="D181" s="128">
        <v>71257</v>
      </c>
      <c r="E181" s="128">
        <f>+D181</f>
        <v>71257</v>
      </c>
      <c r="F181" s="128">
        <f>+E181-D181</f>
        <v>0</v>
      </c>
      <c r="G181" s="420" t="s">
        <v>677</v>
      </c>
      <c r="H181" s="421"/>
      <c r="I181" s="421"/>
      <c r="J181" s="422"/>
    </row>
    <row r="182" spans="1:10" s="151" customFormat="1" ht="12" x14ac:dyDescent="0.2">
      <c r="A182" s="193"/>
      <c r="B182" s="148"/>
      <c r="C182" s="149"/>
      <c r="D182" s="150"/>
      <c r="E182" s="150"/>
      <c r="F182" s="150"/>
      <c r="G182" s="458"/>
      <c r="H182" s="459"/>
      <c r="I182" s="459"/>
      <c r="J182" s="460"/>
    </row>
    <row r="183" spans="1:10" s="123" customFormat="1" ht="24" customHeight="1" x14ac:dyDescent="0.2">
      <c r="A183" s="152" t="s">
        <v>678</v>
      </c>
      <c r="B183" s="126" t="s">
        <v>679</v>
      </c>
      <c r="C183" s="127" t="s">
        <v>680</v>
      </c>
      <c r="D183" s="128">
        <v>548</v>
      </c>
      <c r="E183" s="128">
        <v>548</v>
      </c>
      <c r="F183" s="128">
        <f>+E183-D183</f>
        <v>0</v>
      </c>
      <c r="G183" s="420" t="s">
        <v>681</v>
      </c>
      <c r="H183" s="421"/>
      <c r="I183" s="421"/>
      <c r="J183" s="422"/>
    </row>
    <row r="184" spans="1:10" s="123" customFormat="1" ht="12" x14ac:dyDescent="0.2">
      <c r="A184" s="174"/>
      <c r="B184" s="134"/>
      <c r="C184" s="147"/>
      <c r="D184" s="150"/>
      <c r="E184" s="150"/>
      <c r="F184" s="136"/>
      <c r="G184" s="440"/>
      <c r="H184" s="440"/>
      <c r="I184" s="440"/>
      <c r="J184" s="441"/>
    </row>
    <row r="185" spans="1:10" s="123" customFormat="1" ht="24" customHeight="1" x14ac:dyDescent="0.2">
      <c r="A185" s="152" t="s">
        <v>682</v>
      </c>
      <c r="B185" s="126" t="s">
        <v>683</v>
      </c>
      <c r="C185" s="127" t="s">
        <v>680</v>
      </c>
      <c r="D185" s="128">
        <v>144</v>
      </c>
      <c r="E185" s="128">
        <v>144</v>
      </c>
      <c r="F185" s="128">
        <f>+E185-D185</f>
        <v>0</v>
      </c>
      <c r="G185" s="420" t="s">
        <v>684</v>
      </c>
      <c r="H185" s="421"/>
      <c r="I185" s="421"/>
      <c r="J185" s="422"/>
    </row>
    <row r="186" spans="1:10" s="151" customFormat="1" ht="12" x14ac:dyDescent="0.2">
      <c r="A186" s="194"/>
      <c r="B186" s="134"/>
      <c r="C186" s="149"/>
      <c r="D186" s="135"/>
      <c r="E186" s="135"/>
      <c r="F186" s="150"/>
      <c r="G186" s="458"/>
      <c r="H186" s="459"/>
      <c r="I186" s="459"/>
      <c r="J186" s="460"/>
    </row>
    <row r="187" spans="1:10" s="123" customFormat="1" ht="12" x14ac:dyDescent="0.2">
      <c r="A187" s="182" t="s">
        <v>685</v>
      </c>
      <c r="B187" s="126" t="s">
        <v>570</v>
      </c>
      <c r="C187" s="127"/>
      <c r="D187" s="128">
        <f>+D166+D179+D183</f>
        <v>1679910</v>
      </c>
      <c r="E187" s="128">
        <f>+E166+E179+E183</f>
        <v>1679910</v>
      </c>
      <c r="F187" s="128">
        <f>+E187-D187</f>
        <v>0</v>
      </c>
      <c r="G187" s="420"/>
      <c r="H187" s="421"/>
      <c r="I187" s="421"/>
      <c r="J187" s="422"/>
    </row>
    <row r="188" spans="1:10" s="123" customFormat="1" ht="12" x14ac:dyDescent="0.2">
      <c r="A188" s="195"/>
      <c r="B188" s="134"/>
      <c r="C188" s="147"/>
      <c r="D188" s="153"/>
      <c r="E188" s="153"/>
      <c r="F188" s="154"/>
      <c r="G188" s="461"/>
      <c r="H188" s="461"/>
      <c r="I188" s="461"/>
      <c r="J188" s="462"/>
    </row>
    <row r="189" spans="1:10" s="123" customFormat="1" ht="12" x14ac:dyDescent="0.2">
      <c r="A189" s="182" t="s">
        <v>686</v>
      </c>
      <c r="B189" s="126" t="s">
        <v>687</v>
      </c>
      <c r="C189" s="127"/>
      <c r="D189" s="128">
        <f>+D170+D185+D181</f>
        <v>1578434</v>
      </c>
      <c r="E189" s="128">
        <f>+E170+E185+E181</f>
        <v>1578434</v>
      </c>
      <c r="F189" s="128">
        <f>+E189-D189</f>
        <v>0</v>
      </c>
      <c r="G189" s="420"/>
      <c r="H189" s="421"/>
      <c r="I189" s="421"/>
      <c r="J189" s="422"/>
    </row>
    <row r="190" spans="1:10" s="123" customFormat="1" ht="12" x14ac:dyDescent="0.2">
      <c r="A190" s="174"/>
      <c r="B190" s="134"/>
      <c r="C190" s="147"/>
      <c r="D190" s="153"/>
      <c r="E190" s="153"/>
      <c r="F190" s="136"/>
      <c r="G190" s="440"/>
      <c r="H190" s="440"/>
      <c r="I190" s="440"/>
      <c r="J190" s="441"/>
    </row>
    <row r="191" spans="1:10" s="123" customFormat="1" ht="12" x14ac:dyDescent="0.2">
      <c r="A191" s="152" t="s">
        <v>688</v>
      </c>
      <c r="B191" s="126" t="s">
        <v>689</v>
      </c>
      <c r="C191" s="127"/>
      <c r="D191" s="128">
        <f>+D187-D189</f>
        <v>101476</v>
      </c>
      <c r="E191" s="128">
        <f>+D191</f>
        <v>101476</v>
      </c>
      <c r="F191" s="128">
        <f>+E191-D191</f>
        <v>0</v>
      </c>
      <c r="G191" s="420"/>
      <c r="H191" s="421"/>
      <c r="I191" s="421"/>
      <c r="J191" s="422"/>
    </row>
    <row r="192" spans="1:10" s="123" customFormat="1" ht="12" x14ac:dyDescent="0.2">
      <c r="A192" s="174"/>
      <c r="B192" s="134"/>
      <c r="C192" s="147"/>
      <c r="D192" s="155"/>
      <c r="E192" s="155"/>
      <c r="F192" s="136"/>
      <c r="G192" s="440"/>
      <c r="H192" s="440"/>
      <c r="I192" s="440"/>
      <c r="J192" s="441"/>
    </row>
    <row r="193" spans="1:10" s="123" customFormat="1" ht="12" x14ac:dyDescent="0.2">
      <c r="A193" s="182" t="s">
        <v>690</v>
      </c>
      <c r="B193" s="126" t="s">
        <v>691</v>
      </c>
      <c r="C193" s="127"/>
      <c r="D193" s="128">
        <v>-7232</v>
      </c>
      <c r="E193" s="128">
        <f>+D193</f>
        <v>-7232</v>
      </c>
      <c r="F193" s="128">
        <f>+E193-D193</f>
        <v>0</v>
      </c>
      <c r="G193" s="420"/>
      <c r="H193" s="421"/>
      <c r="I193" s="421"/>
      <c r="J193" s="422"/>
    </row>
    <row r="194" spans="1:10" s="123" customFormat="1" ht="12" x14ac:dyDescent="0.2">
      <c r="A194" s="174"/>
      <c r="B194" s="134"/>
      <c r="C194" s="147"/>
      <c r="D194" s="155"/>
      <c r="E194" s="155"/>
      <c r="F194" s="136"/>
      <c r="G194" s="440"/>
      <c r="H194" s="440"/>
      <c r="I194" s="440"/>
      <c r="J194" s="441"/>
    </row>
    <row r="195" spans="1:10" s="123" customFormat="1" thickBot="1" x14ac:dyDescent="0.25">
      <c r="A195" s="166" t="s">
        <v>692</v>
      </c>
      <c r="B195" s="156" t="s">
        <v>693</v>
      </c>
      <c r="C195" s="196"/>
      <c r="D195" s="157">
        <f>+D191-D193</f>
        <v>108708</v>
      </c>
      <c r="E195" s="157">
        <f>+E191-E193</f>
        <v>108708</v>
      </c>
      <c r="F195" s="157">
        <f>+E195-D195</f>
        <v>0</v>
      </c>
      <c r="G195" s="463"/>
      <c r="H195" s="464"/>
      <c r="I195" s="464"/>
      <c r="J195" s="465"/>
    </row>
    <row r="196" spans="1:10" s="202" customFormat="1" ht="12" x14ac:dyDescent="0.2">
      <c r="A196" s="197"/>
      <c r="B196" s="198"/>
      <c r="C196" s="199"/>
      <c r="D196" s="200"/>
      <c r="E196" s="200"/>
      <c r="F196" s="200"/>
      <c r="G196" s="201"/>
      <c r="H196" s="201"/>
      <c r="I196" s="201"/>
      <c r="J196" s="201"/>
    </row>
    <row r="197" spans="1:10" s="202" customFormat="1" ht="12" x14ac:dyDescent="0.2">
      <c r="A197" s="197"/>
      <c r="B197" s="198"/>
      <c r="C197" s="199"/>
      <c r="D197" s="200"/>
      <c r="E197" s="200"/>
      <c r="F197" s="200"/>
      <c r="G197" s="201"/>
      <c r="H197" s="201"/>
      <c r="I197" s="201"/>
      <c r="J197" s="201"/>
    </row>
    <row r="198" spans="1:10" s="202" customFormat="1" ht="12" x14ac:dyDescent="0.2">
      <c r="A198" s="197"/>
      <c r="B198" s="198"/>
      <c r="C198" s="199"/>
      <c r="D198" s="200"/>
      <c r="E198" s="200"/>
      <c r="F198" s="200"/>
      <c r="G198" s="201"/>
      <c r="H198" s="201"/>
      <c r="I198" s="201"/>
      <c r="J198" s="201"/>
    </row>
    <row r="199" spans="1:10" s="123" customFormat="1" ht="15.75" customHeight="1" x14ac:dyDescent="0.25">
      <c r="A199" s="466" t="s">
        <v>722</v>
      </c>
      <c r="B199" s="466"/>
      <c r="C199" s="466"/>
      <c r="D199" s="466"/>
      <c r="E199" s="466"/>
      <c r="F199" s="466"/>
      <c r="G199" s="466"/>
      <c r="H199" s="466"/>
      <c r="I199" s="466"/>
      <c r="J199" s="466"/>
    </row>
    <row r="200" spans="1:10" s="123" customFormat="1" ht="12" x14ac:dyDescent="0.2">
      <c r="A200" s="116"/>
      <c r="B200" s="116"/>
      <c r="C200" s="116"/>
      <c r="D200" s="116"/>
      <c r="E200" s="116"/>
      <c r="F200" s="116"/>
      <c r="G200" s="116"/>
    </row>
    <row r="201" spans="1:10" s="123" customFormat="1" ht="12" x14ac:dyDescent="0.2">
      <c r="A201" s="443" t="s">
        <v>533</v>
      </c>
      <c r="B201" s="443"/>
      <c r="C201" s="443"/>
      <c r="D201" s="443"/>
      <c r="E201" s="443"/>
      <c r="F201" s="443"/>
      <c r="G201" s="443"/>
      <c r="H201" s="443"/>
      <c r="I201" s="443"/>
      <c r="J201" s="443"/>
    </row>
    <row r="202" spans="1:10" s="123" customFormat="1" thickBot="1" x14ac:dyDescent="0.25">
      <c r="A202" s="116"/>
      <c r="B202" s="116"/>
      <c r="C202" s="116"/>
      <c r="D202" s="116"/>
      <c r="E202" s="116"/>
      <c r="F202" s="116"/>
      <c r="G202" s="116"/>
    </row>
    <row r="203" spans="1:10" s="123" customFormat="1" ht="36.75" thickBot="1" x14ac:dyDescent="0.25">
      <c r="A203" s="159" t="s">
        <v>723</v>
      </c>
      <c r="B203" s="160" t="s">
        <v>535</v>
      </c>
      <c r="C203" s="160" t="s">
        <v>696</v>
      </c>
      <c r="D203" s="160" t="s">
        <v>697</v>
      </c>
      <c r="E203" s="160" t="s">
        <v>698</v>
      </c>
      <c r="F203" s="161" t="s">
        <v>699</v>
      </c>
      <c r="G203" s="467" t="s">
        <v>539</v>
      </c>
      <c r="H203" s="468"/>
      <c r="I203" s="468"/>
      <c r="J203" s="469"/>
    </row>
    <row r="204" spans="1:10" s="123" customFormat="1" ht="46.5" customHeight="1" x14ac:dyDescent="0.2">
      <c r="A204" s="162" t="s">
        <v>700</v>
      </c>
      <c r="B204" s="163" t="s">
        <v>550</v>
      </c>
      <c r="C204" s="126"/>
      <c r="D204" s="128">
        <v>694283</v>
      </c>
      <c r="E204" s="128">
        <v>694283</v>
      </c>
      <c r="F204" s="128">
        <f>+E204-D204</f>
        <v>0</v>
      </c>
      <c r="G204" s="420" t="s">
        <v>761</v>
      </c>
      <c r="H204" s="421"/>
      <c r="I204" s="421"/>
      <c r="J204" s="422"/>
    </row>
    <row r="205" spans="1:10" s="123" customFormat="1" x14ac:dyDescent="0.2">
      <c r="A205" s="164"/>
      <c r="B205" s="165"/>
      <c r="C205" s="165"/>
      <c r="D205"/>
      <c r="E205"/>
      <c r="F205" s="165"/>
      <c r="G205" s="470"/>
      <c r="H205" s="470"/>
      <c r="I205" s="470"/>
      <c r="J205" s="471"/>
    </row>
    <row r="206" spans="1:10" s="123" customFormat="1" ht="39.75" customHeight="1" x14ac:dyDescent="0.2">
      <c r="A206" s="162" t="s">
        <v>769</v>
      </c>
      <c r="B206" s="163" t="s">
        <v>702</v>
      </c>
      <c r="C206" s="126"/>
      <c r="D206" s="128">
        <v>-430401</v>
      </c>
      <c r="E206" s="128">
        <v>-430401</v>
      </c>
      <c r="F206" s="128">
        <f>+E206-D206</f>
        <v>0</v>
      </c>
      <c r="G206" s="420" t="s">
        <v>766</v>
      </c>
      <c r="H206" s="421"/>
      <c r="I206" s="421"/>
      <c r="J206" s="422"/>
    </row>
    <row r="207" spans="1:10" s="123" customFormat="1" x14ac:dyDescent="0.2">
      <c r="A207" s="164"/>
      <c r="B207" s="165"/>
      <c r="C207" s="165"/>
      <c r="D207"/>
      <c r="E207"/>
      <c r="F207" s="165"/>
      <c r="G207" s="470"/>
      <c r="H207" s="470"/>
      <c r="I207" s="470"/>
      <c r="J207" s="471"/>
    </row>
    <row r="208" spans="1:10" s="123" customFormat="1" ht="43.5" customHeight="1" x14ac:dyDescent="0.2">
      <c r="A208" s="162" t="s">
        <v>704</v>
      </c>
      <c r="B208" s="163" t="s">
        <v>567</v>
      </c>
      <c r="C208" s="126"/>
      <c r="D208" s="128">
        <v>-706312</v>
      </c>
      <c r="E208" s="128">
        <v>-706312</v>
      </c>
      <c r="F208" s="128">
        <f>+E208-D208</f>
        <v>0</v>
      </c>
      <c r="G208" s="420" t="s">
        <v>762</v>
      </c>
      <c r="H208" s="421"/>
      <c r="I208" s="421"/>
      <c r="J208" s="422"/>
    </row>
    <row r="209" spans="1:10" s="123" customFormat="1" x14ac:dyDescent="0.2">
      <c r="A209" s="164"/>
      <c r="B209" s="165"/>
      <c r="C209" s="165"/>
      <c r="D209"/>
      <c r="E209"/>
      <c r="F209" s="165"/>
      <c r="G209" s="472"/>
      <c r="H209" s="472"/>
      <c r="I209" s="472"/>
      <c r="J209" s="473"/>
    </row>
    <row r="210" spans="1:10" s="123" customFormat="1" ht="12" x14ac:dyDescent="0.2">
      <c r="A210" s="162" t="s">
        <v>706</v>
      </c>
      <c r="B210" s="163" t="s">
        <v>707</v>
      </c>
      <c r="C210" s="126"/>
      <c r="D210" s="128">
        <f>+D204+D206+D208</f>
        <v>-442430</v>
      </c>
      <c r="E210" s="128">
        <v>-442430</v>
      </c>
      <c r="F210" s="128">
        <f>+E210-D210</f>
        <v>0</v>
      </c>
      <c r="G210" s="420"/>
      <c r="H210" s="421"/>
      <c r="I210" s="421"/>
      <c r="J210" s="422"/>
    </row>
    <row r="211" spans="1:10" s="123" customFormat="1" x14ac:dyDescent="0.2">
      <c r="A211" s="164"/>
      <c r="B211" s="165"/>
      <c r="C211" s="165"/>
      <c r="D211"/>
      <c r="E211"/>
      <c r="F211" s="165"/>
      <c r="G211" s="472"/>
      <c r="H211" s="472"/>
      <c r="I211" s="472"/>
      <c r="J211" s="473"/>
    </row>
    <row r="212" spans="1:10" s="123" customFormat="1" ht="12" x14ac:dyDescent="0.2">
      <c r="A212" s="162" t="s">
        <v>432</v>
      </c>
      <c r="B212" s="163" t="s">
        <v>679</v>
      </c>
      <c r="C212" s="126"/>
      <c r="D212" s="128">
        <v>1115258</v>
      </c>
      <c r="E212" s="128">
        <v>1115258</v>
      </c>
      <c r="F212" s="128">
        <f>+E212-D212</f>
        <v>0</v>
      </c>
      <c r="G212" s="420"/>
      <c r="H212" s="421"/>
      <c r="I212" s="421"/>
      <c r="J212" s="422"/>
    </row>
    <row r="213" spans="1:10" s="123" customFormat="1" x14ac:dyDescent="0.2">
      <c r="A213" s="164"/>
      <c r="B213" s="165"/>
      <c r="C213" s="165"/>
      <c r="D213"/>
      <c r="E213"/>
      <c r="F213" s="165"/>
      <c r="G213" s="472"/>
      <c r="H213" s="472"/>
      <c r="I213" s="472"/>
      <c r="J213" s="473"/>
    </row>
    <row r="214" spans="1:10" s="123" customFormat="1" ht="20.25" customHeight="1" thickBot="1" x14ac:dyDescent="0.25">
      <c r="A214" s="166" t="s">
        <v>708</v>
      </c>
      <c r="B214" s="156" t="s">
        <v>709</v>
      </c>
      <c r="C214" s="156"/>
      <c r="D214" s="157">
        <f>+D210+D212</f>
        <v>672828</v>
      </c>
      <c r="E214" s="157">
        <f>+E210+E212</f>
        <v>672828</v>
      </c>
      <c r="F214" s="157">
        <f>+E214-D214</f>
        <v>0</v>
      </c>
      <c r="G214" s="463"/>
      <c r="H214" s="464"/>
      <c r="I214" s="464"/>
      <c r="J214" s="465"/>
    </row>
    <row r="215" spans="1:10" s="123" customFormat="1" ht="12" x14ac:dyDescent="0.2">
      <c r="A215" s="116"/>
      <c r="B215" s="116"/>
      <c r="C215" s="116"/>
      <c r="D215" s="116"/>
      <c r="E215" s="116"/>
      <c r="F215" s="116"/>
      <c r="G215" s="116"/>
    </row>
    <row r="216" spans="1:10" s="123" customFormat="1" ht="12" x14ac:dyDescent="0.2">
      <c r="A216" s="116"/>
      <c r="B216" s="116"/>
      <c r="C216" s="116"/>
      <c r="D216" s="116"/>
      <c r="E216" s="116"/>
      <c r="F216" s="116"/>
      <c r="G216" s="116"/>
    </row>
    <row r="217" spans="1:10" s="123" customFormat="1" ht="12" x14ac:dyDescent="0.2">
      <c r="A217" s="116"/>
      <c r="B217" s="116"/>
      <c r="C217" s="116"/>
      <c r="D217" s="116"/>
      <c r="E217" s="116"/>
      <c r="F217" s="116"/>
      <c r="G217" s="116"/>
    </row>
    <row r="218" spans="1:10" s="123" customFormat="1" ht="15.75" customHeight="1" x14ac:dyDescent="0.25">
      <c r="A218" s="466" t="s">
        <v>694</v>
      </c>
      <c r="B218" s="466"/>
      <c r="C218" s="466"/>
      <c r="D218" s="466"/>
      <c r="E218" s="466"/>
      <c r="F218" s="466"/>
      <c r="G218" s="466"/>
      <c r="H218" s="466"/>
      <c r="I218" s="466"/>
      <c r="J218" s="466"/>
    </row>
    <row r="219" spans="1:10" s="123" customFormat="1" ht="12" x14ac:dyDescent="0.2">
      <c r="A219" s="116"/>
      <c r="B219" s="116"/>
      <c r="C219" s="116"/>
      <c r="D219" s="116"/>
      <c r="E219" s="116"/>
      <c r="F219" s="116"/>
      <c r="G219" s="116"/>
    </row>
    <row r="220" spans="1:10" s="123" customFormat="1" ht="12" x14ac:dyDescent="0.2">
      <c r="A220" s="443" t="s">
        <v>533</v>
      </c>
      <c r="B220" s="443"/>
      <c r="C220" s="443"/>
      <c r="D220" s="443"/>
      <c r="E220" s="443"/>
      <c r="F220" s="443"/>
      <c r="G220" s="443"/>
      <c r="H220" s="443"/>
      <c r="I220" s="443"/>
      <c r="J220" s="443"/>
    </row>
    <row r="221" spans="1:10" s="123" customFormat="1" thickBot="1" x14ac:dyDescent="0.25">
      <c r="A221" s="116"/>
      <c r="B221" s="116"/>
      <c r="C221" s="116"/>
      <c r="D221" s="116"/>
      <c r="E221" s="116"/>
      <c r="F221" s="116"/>
      <c r="G221" s="116"/>
    </row>
    <row r="222" spans="1:10" s="123" customFormat="1" ht="36.75" thickBot="1" x14ac:dyDescent="0.25">
      <c r="A222" s="159" t="s">
        <v>695</v>
      </c>
      <c r="B222" s="160" t="s">
        <v>535</v>
      </c>
      <c r="C222" s="160" t="s">
        <v>696</v>
      </c>
      <c r="D222" s="160" t="s">
        <v>697</v>
      </c>
      <c r="E222" s="160" t="s">
        <v>698</v>
      </c>
      <c r="F222" s="161" t="s">
        <v>699</v>
      </c>
      <c r="G222" s="467" t="s">
        <v>539</v>
      </c>
      <c r="H222" s="468"/>
      <c r="I222" s="468"/>
      <c r="J222" s="469"/>
    </row>
    <row r="223" spans="1:10" s="123" customFormat="1" ht="46.5" customHeight="1" x14ac:dyDescent="0.2">
      <c r="A223" s="162" t="s">
        <v>700</v>
      </c>
      <c r="B223" s="163" t="s">
        <v>550</v>
      </c>
      <c r="C223" s="126"/>
      <c r="D223" s="128">
        <v>610039</v>
      </c>
      <c r="E223" s="128">
        <f>680682-70643</f>
        <v>610039</v>
      </c>
      <c r="F223" s="128">
        <f>+E223-D223</f>
        <v>0</v>
      </c>
      <c r="G223" s="420" t="s">
        <v>701</v>
      </c>
      <c r="H223" s="421"/>
      <c r="I223" s="421"/>
      <c r="J223" s="422"/>
    </row>
    <row r="224" spans="1:10" s="123" customFormat="1" x14ac:dyDescent="0.2">
      <c r="A224" s="164"/>
      <c r="B224" s="165"/>
      <c r="C224" s="165"/>
      <c r="D224" s="203"/>
      <c r="E224" s="203"/>
      <c r="F224" s="165"/>
      <c r="G224" s="470"/>
      <c r="H224" s="470"/>
      <c r="I224" s="470"/>
      <c r="J224" s="471"/>
    </row>
    <row r="225" spans="1:10" s="123" customFormat="1" ht="39.75" customHeight="1" x14ac:dyDescent="0.2">
      <c r="A225" s="162" t="s">
        <v>769</v>
      </c>
      <c r="B225" s="163" t="s">
        <v>702</v>
      </c>
      <c r="C225" s="126"/>
      <c r="D225" s="128">
        <f>-157172-1</f>
        <v>-157173</v>
      </c>
      <c r="E225" s="128">
        <f>+D225</f>
        <v>-157173</v>
      </c>
      <c r="F225" s="128">
        <f>+E225-D225</f>
        <v>0</v>
      </c>
      <c r="G225" s="420" t="s">
        <v>703</v>
      </c>
      <c r="H225" s="421"/>
      <c r="I225" s="421"/>
      <c r="J225" s="422"/>
    </row>
    <row r="226" spans="1:10" s="123" customFormat="1" x14ac:dyDescent="0.2">
      <c r="A226" s="164"/>
      <c r="B226" s="165"/>
      <c r="C226" s="165"/>
      <c r="D226" s="203"/>
      <c r="E226" s="203"/>
      <c r="F226" s="165"/>
      <c r="G226" s="470"/>
      <c r="H226" s="470"/>
      <c r="I226" s="470"/>
      <c r="J226" s="471"/>
    </row>
    <row r="227" spans="1:10" s="123" customFormat="1" ht="43.5" customHeight="1" x14ac:dyDescent="0.2">
      <c r="A227" s="162" t="s">
        <v>704</v>
      </c>
      <c r="B227" s="163" t="s">
        <v>567</v>
      </c>
      <c r="C227" s="126"/>
      <c r="D227" s="128">
        <v>-3541</v>
      </c>
      <c r="E227" s="128">
        <f>-74184+70643</f>
        <v>-3541</v>
      </c>
      <c r="F227" s="128">
        <f>+E227-D227</f>
        <v>0</v>
      </c>
      <c r="G227" s="420" t="s">
        <v>705</v>
      </c>
      <c r="H227" s="421"/>
      <c r="I227" s="421"/>
      <c r="J227" s="422"/>
    </row>
    <row r="228" spans="1:10" s="123" customFormat="1" x14ac:dyDescent="0.2">
      <c r="A228" s="164"/>
      <c r="B228" s="165"/>
      <c r="C228" s="165"/>
      <c r="D228" s="203"/>
      <c r="E228" s="203"/>
      <c r="F228" s="165"/>
      <c r="G228" s="472"/>
      <c r="H228" s="472"/>
      <c r="I228" s="472"/>
      <c r="J228" s="473"/>
    </row>
    <row r="229" spans="1:10" s="123" customFormat="1" ht="12" x14ac:dyDescent="0.2">
      <c r="A229" s="162" t="s">
        <v>706</v>
      </c>
      <c r="B229" s="163" t="s">
        <v>707</v>
      </c>
      <c r="C229" s="126"/>
      <c r="D229" s="128">
        <f>+D223+D225+D227</f>
        <v>449325</v>
      </c>
      <c r="E229" s="128">
        <f>+E223+E225+E227</f>
        <v>449325</v>
      </c>
      <c r="F229" s="128">
        <f>+E229-D229</f>
        <v>0</v>
      </c>
      <c r="G229" s="420"/>
      <c r="H229" s="421"/>
      <c r="I229" s="421"/>
      <c r="J229" s="422"/>
    </row>
    <row r="230" spans="1:10" s="123" customFormat="1" x14ac:dyDescent="0.2">
      <c r="A230" s="164"/>
      <c r="B230" s="165"/>
      <c r="C230" s="165"/>
      <c r="D230" s="203"/>
      <c r="E230" s="203"/>
      <c r="F230" s="165"/>
      <c r="G230" s="472"/>
      <c r="H230" s="472"/>
      <c r="I230" s="472"/>
      <c r="J230" s="473"/>
    </row>
    <row r="231" spans="1:10" s="123" customFormat="1" ht="12" x14ac:dyDescent="0.2">
      <c r="A231" s="162" t="s">
        <v>432</v>
      </c>
      <c r="B231" s="163" t="s">
        <v>679</v>
      </c>
      <c r="C231" s="126"/>
      <c r="D231" s="128">
        <v>665933</v>
      </c>
      <c r="E231" s="128">
        <f>+D231</f>
        <v>665933</v>
      </c>
      <c r="F231" s="128">
        <f>+E231-D231</f>
        <v>0</v>
      </c>
      <c r="G231" s="420"/>
      <c r="H231" s="421"/>
      <c r="I231" s="421"/>
      <c r="J231" s="422"/>
    </row>
    <row r="232" spans="1:10" s="123" customFormat="1" x14ac:dyDescent="0.2">
      <c r="A232" s="164"/>
      <c r="B232" s="165"/>
      <c r="C232" s="165"/>
      <c r="D232" s="203"/>
      <c r="E232" s="203"/>
      <c r="F232" s="165"/>
      <c r="G232" s="472"/>
      <c r="H232" s="472"/>
      <c r="I232" s="472"/>
      <c r="J232" s="473"/>
    </row>
    <row r="233" spans="1:10" s="123" customFormat="1" ht="15.75" customHeight="1" thickBot="1" x14ac:dyDescent="0.25">
      <c r="A233" s="166" t="s">
        <v>708</v>
      </c>
      <c r="B233" s="156" t="s">
        <v>709</v>
      </c>
      <c r="C233" s="156"/>
      <c r="D233" s="157">
        <f>+D229+D231</f>
        <v>1115258</v>
      </c>
      <c r="E233" s="157">
        <f>+E229+E231</f>
        <v>1115258</v>
      </c>
      <c r="F233" s="157">
        <f>+E233-D233</f>
        <v>0</v>
      </c>
      <c r="G233" s="463"/>
      <c r="H233" s="464"/>
      <c r="I233" s="464"/>
      <c r="J233" s="465"/>
    </row>
    <row r="234" spans="1:10" s="123" customFormat="1" ht="12" x14ac:dyDescent="0.2">
      <c r="A234" s="116"/>
      <c r="B234" s="116"/>
      <c r="C234" s="116"/>
      <c r="D234" s="116"/>
      <c r="E234" s="116"/>
      <c r="F234" s="116"/>
      <c r="G234" s="116"/>
    </row>
    <row r="235" spans="1:10" s="123" customFormat="1" ht="12" x14ac:dyDescent="0.2">
      <c r="A235" s="116"/>
      <c r="B235" s="116"/>
      <c r="C235" s="116"/>
      <c r="D235" s="116"/>
      <c r="E235" s="116"/>
      <c r="F235" s="116"/>
      <c r="G235" s="116"/>
    </row>
    <row r="236" spans="1:10" s="123" customFormat="1" ht="15.75" customHeight="1" x14ac:dyDescent="0.25">
      <c r="A236" s="477" t="s">
        <v>725</v>
      </c>
      <c r="B236" s="477"/>
      <c r="C236" s="477"/>
      <c r="D236" s="477"/>
      <c r="E236" s="477"/>
      <c r="F236" s="477"/>
      <c r="G236" s="477"/>
      <c r="H236" s="477"/>
      <c r="I236" s="477"/>
      <c r="J236" s="477"/>
    </row>
    <row r="237" spans="1:10" s="123" customFormat="1" ht="12" x14ac:dyDescent="0.2">
      <c r="A237" s="116"/>
      <c r="B237" s="116"/>
      <c r="C237" s="116"/>
      <c r="D237" s="116"/>
      <c r="E237" s="116"/>
      <c r="F237" s="116"/>
      <c r="G237" s="116"/>
    </row>
    <row r="238" spans="1:10" s="123" customFormat="1" ht="12" x14ac:dyDescent="0.2">
      <c r="A238" s="443" t="s">
        <v>533</v>
      </c>
      <c r="B238" s="443"/>
      <c r="C238" s="443"/>
      <c r="D238" s="443"/>
      <c r="E238" s="443"/>
      <c r="F238" s="443"/>
      <c r="G238" s="443"/>
      <c r="H238" s="443"/>
      <c r="I238" s="443"/>
      <c r="J238" s="443"/>
    </row>
    <row r="239" spans="1:10" s="123" customFormat="1" thickBot="1" x14ac:dyDescent="0.25">
      <c r="A239" s="116"/>
      <c r="B239" s="116"/>
      <c r="C239" s="116"/>
      <c r="D239" s="116"/>
      <c r="E239" s="116"/>
      <c r="F239" s="116"/>
      <c r="G239" s="116"/>
    </row>
    <row r="240" spans="1:10" s="123" customFormat="1" ht="36.75" thickBot="1" x14ac:dyDescent="0.25">
      <c r="A240" s="159" t="s">
        <v>726</v>
      </c>
      <c r="B240" s="160" t="s">
        <v>535</v>
      </c>
      <c r="C240" s="160" t="s">
        <v>696</v>
      </c>
      <c r="D240" s="160" t="s">
        <v>697</v>
      </c>
      <c r="E240" s="160" t="s">
        <v>698</v>
      </c>
      <c r="F240" s="161" t="s">
        <v>699</v>
      </c>
      <c r="G240" s="467" t="s">
        <v>539</v>
      </c>
      <c r="H240" s="468"/>
      <c r="I240" s="468"/>
      <c r="J240" s="469"/>
    </row>
    <row r="241" spans="1:10" s="123" customFormat="1" ht="147" customHeight="1" thickBot="1" x14ac:dyDescent="0.25">
      <c r="A241" s="167" t="s">
        <v>770</v>
      </c>
      <c r="B241" s="168" t="s">
        <v>712</v>
      </c>
      <c r="C241" s="169" t="s">
        <v>713</v>
      </c>
      <c r="D241" s="170">
        <v>3323668</v>
      </c>
      <c r="E241" s="170">
        <v>3323668</v>
      </c>
      <c r="F241" s="171">
        <f>E241-D241</f>
        <v>0</v>
      </c>
      <c r="G241" s="474" t="s">
        <v>768</v>
      </c>
      <c r="H241" s="475"/>
      <c r="I241" s="475"/>
      <c r="J241" s="476"/>
    </row>
    <row r="242" spans="1:10" s="123" customFormat="1" ht="24" customHeight="1" x14ac:dyDescent="0.2">
      <c r="A242" s="116"/>
      <c r="B242" s="116"/>
      <c r="C242" s="116"/>
      <c r="D242" s="116"/>
      <c r="E242" s="116"/>
      <c r="F242" s="116"/>
      <c r="G242" s="116"/>
    </row>
    <row r="243" spans="1:10" s="123" customFormat="1" ht="38.25" customHeight="1" x14ac:dyDescent="0.25">
      <c r="A243" s="205" t="s">
        <v>710</v>
      </c>
      <c r="B243" s="205"/>
      <c r="C243" s="205"/>
      <c r="D243" s="205"/>
      <c r="E243" s="205"/>
      <c r="F243" s="205"/>
      <c r="G243" s="205"/>
    </row>
    <row r="244" spans="1:10" s="123" customFormat="1" ht="12" x14ac:dyDescent="0.2">
      <c r="A244" s="116"/>
      <c r="B244" s="116"/>
      <c r="C244" s="116"/>
      <c r="D244" s="116"/>
      <c r="E244" s="116"/>
      <c r="F244" s="116"/>
      <c r="G244" s="116"/>
    </row>
    <row r="245" spans="1:10" s="123" customFormat="1" ht="12" x14ac:dyDescent="0.2">
      <c r="A245" s="443" t="s">
        <v>533</v>
      </c>
      <c r="B245" s="443"/>
      <c r="C245" s="443"/>
      <c r="D245" s="443"/>
      <c r="E245" s="443"/>
      <c r="F245" s="443"/>
      <c r="G245" s="443"/>
      <c r="H245" s="443"/>
      <c r="I245" s="443"/>
      <c r="J245" s="443"/>
    </row>
    <row r="246" spans="1:10" s="123" customFormat="1" thickBot="1" x14ac:dyDescent="0.25">
      <c r="A246" s="116"/>
      <c r="B246" s="116"/>
      <c r="C246" s="116"/>
      <c r="D246" s="116"/>
      <c r="E246" s="116"/>
      <c r="F246" s="116"/>
      <c r="G246" s="116"/>
    </row>
    <row r="247" spans="1:10" s="123" customFormat="1" ht="36.75" thickBot="1" x14ac:dyDescent="0.25">
      <c r="A247" s="159" t="s">
        <v>711</v>
      </c>
      <c r="B247" s="160" t="s">
        <v>535</v>
      </c>
      <c r="C247" s="160" t="s">
        <v>696</v>
      </c>
      <c r="D247" s="160" t="s">
        <v>697</v>
      </c>
      <c r="E247" s="160" t="s">
        <v>698</v>
      </c>
      <c r="F247" s="161" t="s">
        <v>699</v>
      </c>
      <c r="G247" s="467" t="s">
        <v>539</v>
      </c>
      <c r="H247" s="468"/>
      <c r="I247" s="468"/>
      <c r="J247" s="469"/>
    </row>
    <row r="248" spans="1:10" s="123" customFormat="1" ht="147" customHeight="1" thickBot="1" x14ac:dyDescent="0.25">
      <c r="A248" s="167" t="s">
        <v>770</v>
      </c>
      <c r="B248" s="168" t="s">
        <v>712</v>
      </c>
      <c r="C248" s="169" t="s">
        <v>713</v>
      </c>
      <c r="D248" s="170">
        <v>3311059</v>
      </c>
      <c r="E248" s="170">
        <f>1672021-124418+5224+81+83601+163749+467737+1043064</f>
        <v>3311059</v>
      </c>
      <c r="F248" s="171">
        <f>E248-D248</f>
        <v>0</v>
      </c>
      <c r="G248" s="474" t="s">
        <v>724</v>
      </c>
      <c r="H248" s="475"/>
      <c r="I248" s="475"/>
      <c r="J248" s="476"/>
    </row>
  </sheetData>
  <mergeCells count="174">
    <mergeCell ref="G248:J248"/>
    <mergeCell ref="A236:J236"/>
    <mergeCell ref="A238:J238"/>
    <mergeCell ref="G240:J240"/>
    <mergeCell ref="G241:J241"/>
    <mergeCell ref="A245:J245"/>
    <mergeCell ref="G247:J247"/>
    <mergeCell ref="G230:J230"/>
    <mergeCell ref="G231:J231"/>
    <mergeCell ref="G232:J232"/>
    <mergeCell ref="G233:J233"/>
    <mergeCell ref="G209:J209"/>
    <mergeCell ref="G210:J210"/>
    <mergeCell ref="G211:J211"/>
    <mergeCell ref="G212:J212"/>
    <mergeCell ref="G213:J213"/>
    <mergeCell ref="G204:J204"/>
    <mergeCell ref="G205:J205"/>
    <mergeCell ref="G206:J206"/>
    <mergeCell ref="G207:J207"/>
    <mergeCell ref="G208:J208"/>
    <mergeCell ref="A220:J220"/>
    <mergeCell ref="G225:J225"/>
    <mergeCell ref="G226:J226"/>
    <mergeCell ref="G227:J227"/>
    <mergeCell ref="G228:J228"/>
    <mergeCell ref="G229:J229"/>
    <mergeCell ref="G214:J214"/>
    <mergeCell ref="A218:J218"/>
    <mergeCell ref="G222:J222"/>
    <mergeCell ref="G223:J223"/>
    <mergeCell ref="G224:J224"/>
    <mergeCell ref="G193:J193"/>
    <mergeCell ref="G194:J194"/>
    <mergeCell ref="G195:J195"/>
    <mergeCell ref="A199:J199"/>
    <mergeCell ref="G203:J203"/>
    <mergeCell ref="G188:J188"/>
    <mergeCell ref="G189:J189"/>
    <mergeCell ref="G190:J190"/>
    <mergeCell ref="G191:J191"/>
    <mergeCell ref="G192:J192"/>
    <mergeCell ref="A201:J201"/>
    <mergeCell ref="G186:J186"/>
    <mergeCell ref="G187:J187"/>
    <mergeCell ref="G178:J178"/>
    <mergeCell ref="G179:J179"/>
    <mergeCell ref="G180:J180"/>
    <mergeCell ref="G181:J181"/>
    <mergeCell ref="G182:J182"/>
    <mergeCell ref="G130:J130"/>
    <mergeCell ref="G131:J131"/>
    <mergeCell ref="G151:J151"/>
    <mergeCell ref="G152:J152"/>
    <mergeCell ref="G153:J153"/>
    <mergeCell ref="G154:J154"/>
    <mergeCell ref="G155:J155"/>
    <mergeCell ref="G146:J146"/>
    <mergeCell ref="G147:J147"/>
    <mergeCell ref="G148:J148"/>
    <mergeCell ref="G142:J142"/>
    <mergeCell ref="G143:J143"/>
    <mergeCell ref="G144:J144"/>
    <mergeCell ref="G145:J145"/>
    <mergeCell ref="G135:J135"/>
    <mergeCell ref="G136:J136"/>
    <mergeCell ref="G137:J137"/>
    <mergeCell ref="G184:J184"/>
    <mergeCell ref="G185:J185"/>
    <mergeCell ref="G114:J114"/>
    <mergeCell ref="G97:J97"/>
    <mergeCell ref="A163:J163"/>
    <mergeCell ref="G165:J165"/>
    <mergeCell ref="G166:J166"/>
    <mergeCell ref="G109:J109"/>
    <mergeCell ref="G110:J110"/>
    <mergeCell ref="G111:J111"/>
    <mergeCell ref="G112:J112"/>
    <mergeCell ref="G113:J113"/>
    <mergeCell ref="G156:J156"/>
    <mergeCell ref="G157:J157"/>
    <mergeCell ref="G149:J149"/>
    <mergeCell ref="G150:J150"/>
    <mergeCell ref="G141:J141"/>
    <mergeCell ref="G183:J183"/>
    <mergeCell ref="G167:J167"/>
    <mergeCell ref="G168:J168"/>
    <mergeCell ref="G169:J169"/>
    <mergeCell ref="G170:J170"/>
    <mergeCell ref="G171:J171"/>
    <mergeCell ref="G172:J172"/>
    <mergeCell ref="G173:J173"/>
    <mergeCell ref="G174:J174"/>
    <mergeCell ref="G175:J175"/>
    <mergeCell ref="G176:J176"/>
    <mergeCell ref="G177:J177"/>
    <mergeCell ref="G70:J70"/>
    <mergeCell ref="G71:J71"/>
    <mergeCell ref="G139:J139"/>
    <mergeCell ref="G140:J140"/>
    <mergeCell ref="G77:J77"/>
    <mergeCell ref="A120:J120"/>
    <mergeCell ref="G122:J122"/>
    <mergeCell ref="G123:J123"/>
    <mergeCell ref="G124:J124"/>
    <mergeCell ref="G98:J98"/>
    <mergeCell ref="G99:J99"/>
    <mergeCell ref="G100:J100"/>
    <mergeCell ref="G101:J101"/>
    <mergeCell ref="G102:J102"/>
    <mergeCell ref="G103:J103"/>
    <mergeCell ref="G104:J104"/>
    <mergeCell ref="G105:J105"/>
    <mergeCell ref="G106:J106"/>
    <mergeCell ref="A82:J82"/>
    <mergeCell ref="G84:J84"/>
    <mergeCell ref="G85:J85"/>
    <mergeCell ref="G86:J86"/>
    <mergeCell ref="G89:J89"/>
    <mergeCell ref="G90:J90"/>
    <mergeCell ref="G72:J72"/>
    <mergeCell ref="G73:J73"/>
    <mergeCell ref="G76:J76"/>
    <mergeCell ref="G74:J74"/>
    <mergeCell ref="G75:J75"/>
    <mergeCell ref="G132:J132"/>
    <mergeCell ref="G133:J133"/>
    <mergeCell ref="G134:J134"/>
    <mergeCell ref="G125:J125"/>
    <mergeCell ref="G126:J126"/>
    <mergeCell ref="G127:J127"/>
    <mergeCell ref="G128:J128"/>
    <mergeCell ref="G129:J129"/>
    <mergeCell ref="G91:J91"/>
    <mergeCell ref="G92:J92"/>
    <mergeCell ref="G87:J87"/>
    <mergeCell ref="G88:J88"/>
    <mergeCell ref="G93:J93"/>
    <mergeCell ref="G107:J107"/>
    <mergeCell ref="G108:J108"/>
    <mergeCell ref="G96:J96"/>
    <mergeCell ref="G94:J94"/>
    <mergeCell ref="G95:J95"/>
    <mergeCell ref="A1:J30"/>
    <mergeCell ref="G50:J50"/>
    <mergeCell ref="G51:J51"/>
    <mergeCell ref="G52:J52"/>
    <mergeCell ref="G53:J53"/>
    <mergeCell ref="G54:J54"/>
    <mergeCell ref="G55:J55"/>
    <mergeCell ref="G56:J56"/>
    <mergeCell ref="G57:J57"/>
    <mergeCell ref="A31:J31"/>
    <mergeCell ref="A33:J33"/>
    <mergeCell ref="A40:J40"/>
    <mergeCell ref="G42:J42"/>
    <mergeCell ref="G43:J43"/>
    <mergeCell ref="G44:J44"/>
    <mergeCell ref="G45:J45"/>
    <mergeCell ref="G46:J46"/>
    <mergeCell ref="G47:J47"/>
    <mergeCell ref="G48:J48"/>
    <mergeCell ref="G49:J49"/>
    <mergeCell ref="G68:J68"/>
    <mergeCell ref="G69:J69"/>
    <mergeCell ref="G59:J59"/>
    <mergeCell ref="G61:J61"/>
    <mergeCell ref="G60:J60"/>
    <mergeCell ref="G62:J62"/>
    <mergeCell ref="G63:J63"/>
    <mergeCell ref="G64:J64"/>
    <mergeCell ref="G65:J65"/>
    <mergeCell ref="G66:J66"/>
    <mergeCell ref="G67:J6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terms/"/>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d8745bc5-821e-4205-946a-621c2da728c8"/>
    <ds:schemaRef ds:uri="http://purl.org/dc/elements/1.1/"/>
    <ds:schemaRef ds:uri="22baa3bd-a2fa-4ea9-9ebb-3a9c6a55952b"/>
    <ds:schemaRef ds:uri="http://purl.org/dc/dcmitype/"/>
  </ds:schemaRefs>
</ds:datastoreItem>
</file>

<file path=customXml/itemProps2.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General data</vt:lpstr>
      <vt:lpstr>Balance sheet</vt:lpstr>
      <vt:lpstr>P&amp;L</vt:lpstr>
      <vt:lpstr>CF_I</vt:lpstr>
      <vt:lpstr>CF_D</vt:lpstr>
      <vt:lpstr>SOCE</vt:lpstr>
      <vt:lpstr>Notes</vt:lpstr>
      <vt:lpstr>'Balance sheet'!Print_Area</vt:lpstr>
      <vt:lpstr>CF_D!Print_Area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Sara Braus</cp:lastModifiedBy>
  <cp:lastPrinted>2018-04-25T06:49:36Z</cp:lastPrinted>
  <dcterms:created xsi:type="dcterms:W3CDTF">2008-10-17T11:51:54Z</dcterms:created>
  <dcterms:modified xsi:type="dcterms:W3CDTF">2023-02-22T15:25:04Z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