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R:\FIR\_podaci\GFI - POD HANFA OBJAVA\2022\"/>
    </mc:Choice>
  </mc:AlternateContent>
  <bookViews>
    <workbookView xWindow="0" yWindow="0" windowWidth="28800" windowHeight="10800" activeTab="3"/>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62913"/>
</workbook>
</file>

<file path=xl/calcChain.xml><?xml version="1.0" encoding="utf-8"?>
<calcChain xmlns="http://schemas.openxmlformats.org/spreadsheetml/2006/main">
  <c r="H234" i="24" l="1"/>
  <c r="E197" i="24"/>
  <c r="E234" i="24" l="1"/>
  <c r="D234" i="24"/>
  <c r="D203" i="24"/>
  <c r="E201" i="24"/>
  <c r="E203" i="24" s="1"/>
  <c r="H101" i="24"/>
  <c r="E207" i="24" l="1"/>
  <c r="D62" i="24" l="1"/>
  <c r="E101" i="24" l="1"/>
  <c r="E99" i="24" l="1"/>
  <c r="E96" i="24" l="1"/>
  <c r="E94" i="24"/>
  <c r="E92" i="24"/>
  <c r="D42" i="24"/>
  <c r="E76" i="24"/>
  <c r="E74" i="24"/>
  <c r="E60" i="24"/>
  <c r="D90" i="24"/>
  <c r="D105" i="24" s="1"/>
  <c r="E55" i="24" l="1"/>
  <c r="E45" i="24"/>
  <c r="E51" i="24"/>
  <c r="D88" i="24" l="1"/>
  <c r="D87" i="24"/>
  <c r="D70" i="24" l="1"/>
  <c r="D67" i="24" s="1"/>
  <c r="D77" i="24" s="1"/>
  <c r="E88" i="24" l="1"/>
  <c r="F234" i="24" l="1"/>
  <c r="F94" i="24" l="1"/>
  <c r="E97" i="24"/>
  <c r="F88" i="24"/>
  <c r="E70" i="24"/>
  <c r="E52" i="24"/>
  <c r="E44" i="24"/>
  <c r="E42" i="24" s="1"/>
  <c r="E90" i="24" l="1"/>
  <c r="E105" i="24" s="1"/>
  <c r="D207" i="24"/>
  <c r="E67" i="24"/>
  <c r="E62" i="24" l="1"/>
  <c r="E77" i="24" s="1"/>
  <c r="E242" i="24" l="1"/>
  <c r="F242" i="24" s="1"/>
  <c r="D224" i="24"/>
  <c r="E224" i="24" s="1"/>
  <c r="F224" i="24" s="1"/>
  <c r="D222" i="24"/>
  <c r="D226" i="24" s="1"/>
  <c r="E220" i="24"/>
  <c r="F220" i="24" s="1"/>
  <c r="E218" i="24"/>
  <c r="F218" i="24" s="1"/>
  <c r="E216" i="24"/>
  <c r="E222" i="24" s="1"/>
  <c r="F197" i="24"/>
  <c r="F199" i="24"/>
  <c r="F201" i="24"/>
  <c r="F205" i="24"/>
  <c r="E186" i="24"/>
  <c r="F186" i="24" s="1"/>
  <c r="E178" i="24"/>
  <c r="F178" i="24" s="1"/>
  <c r="E176" i="24"/>
  <c r="F176" i="24" s="1"/>
  <c r="E174" i="24"/>
  <c r="F174" i="24" s="1"/>
  <c r="E173" i="24"/>
  <c r="F173" i="24" s="1"/>
  <c r="E172" i="24"/>
  <c r="F172" i="24" s="1"/>
  <c r="E171" i="24"/>
  <c r="F171" i="24" s="1"/>
  <c r="E170" i="24"/>
  <c r="F170" i="24" s="1"/>
  <c r="E169" i="24"/>
  <c r="F169" i="24" s="1"/>
  <c r="E168" i="24"/>
  <c r="D167" i="24"/>
  <c r="D182" i="24" s="1"/>
  <c r="E165" i="24"/>
  <c r="D165" i="24"/>
  <c r="D164" i="24"/>
  <c r="E164" i="24" s="1"/>
  <c r="E154" i="24"/>
  <c r="F154" i="24" s="1"/>
  <c r="E152" i="24"/>
  <c r="F152" i="24" s="1"/>
  <c r="E151" i="24"/>
  <c r="F151" i="24" s="1"/>
  <c r="D150" i="24"/>
  <c r="E150" i="24" s="1"/>
  <c r="F150" i="24" s="1"/>
  <c r="F149" i="24"/>
  <c r="E148" i="24"/>
  <c r="D148" i="24"/>
  <c r="E147" i="24"/>
  <c r="D147" i="24"/>
  <c r="F146" i="24"/>
  <c r="E143" i="24"/>
  <c r="F143" i="24" s="1"/>
  <c r="E142" i="24"/>
  <c r="F142" i="24" s="1"/>
  <c r="E141" i="24"/>
  <c r="F141" i="24" s="1"/>
  <c r="D140" i="24"/>
  <c r="E138" i="24"/>
  <c r="F138" i="24" s="1"/>
  <c r="F136" i="24"/>
  <c r="E133" i="24"/>
  <c r="F133" i="24" s="1"/>
  <c r="F131" i="24"/>
  <c r="F130" i="24"/>
  <c r="E129" i="24"/>
  <c r="F129" i="24" s="1"/>
  <c r="F128" i="24"/>
  <c r="D127" i="24"/>
  <c r="F125" i="24"/>
  <c r="F124" i="24"/>
  <c r="E123" i="24"/>
  <c r="F123" i="24" s="1"/>
  <c r="E122" i="24"/>
  <c r="F122" i="24" s="1"/>
  <c r="F121" i="24"/>
  <c r="E120" i="24"/>
  <c r="D120" i="24"/>
  <c r="E86" i="24"/>
  <c r="D86" i="24"/>
  <c r="D103" i="24" s="1"/>
  <c r="E49" i="24"/>
  <c r="D49" i="24"/>
  <c r="D163" i="24" l="1"/>
  <c r="D180" i="24" s="1"/>
  <c r="D184" i="24" s="1"/>
  <c r="D188" i="24" s="1"/>
  <c r="E140" i="24"/>
  <c r="E167" i="24"/>
  <c r="D134" i="24"/>
  <c r="E127" i="24"/>
  <c r="F165" i="24"/>
  <c r="E134" i="24"/>
  <c r="F203" i="24"/>
  <c r="E145" i="24"/>
  <c r="D145" i="24"/>
  <c r="D155" i="24" s="1"/>
  <c r="F140" i="24"/>
  <c r="F167" i="24"/>
  <c r="F147" i="24"/>
  <c r="F127" i="24"/>
  <c r="F207" i="24"/>
  <c r="E226" i="24"/>
  <c r="F226" i="24" s="1"/>
  <c r="F222" i="24"/>
  <c r="F216" i="24"/>
  <c r="F164" i="24"/>
  <c r="E163" i="24"/>
  <c r="E182" i="24"/>
  <c r="F182" i="24" s="1"/>
  <c r="F168" i="24"/>
  <c r="F134" i="24"/>
  <c r="F148" i="24"/>
  <c r="F120" i="24"/>
  <c r="E155" i="24"/>
  <c r="F109" i="24"/>
  <c r="F101" i="24"/>
  <c r="F97" i="24"/>
  <c r="F96" i="24"/>
  <c r="F95" i="24"/>
  <c r="F92" i="24"/>
  <c r="F91" i="24"/>
  <c r="F76" i="24"/>
  <c r="F74" i="24"/>
  <c r="F73" i="24"/>
  <c r="F72" i="24"/>
  <c r="F71" i="24"/>
  <c r="F69" i="24"/>
  <c r="F68" i="24"/>
  <c r="F65" i="24"/>
  <c r="F64" i="24"/>
  <c r="F63" i="24"/>
  <c r="F62" i="24"/>
  <c r="F60" i="24"/>
  <c r="F58" i="24"/>
  <c r="F55" i="24"/>
  <c r="F53" i="24"/>
  <c r="F52" i="24"/>
  <c r="F51" i="24"/>
  <c r="F50" i="24"/>
  <c r="F47" i="24"/>
  <c r="F46" i="24"/>
  <c r="F45" i="24"/>
  <c r="F44" i="24"/>
  <c r="F43" i="24"/>
  <c r="E56" i="24"/>
  <c r="D56" i="24"/>
  <c r="F145" i="24" l="1"/>
  <c r="F155" i="24"/>
  <c r="E180" i="24"/>
  <c r="F163" i="24"/>
  <c r="D107" i="24"/>
  <c r="D111" i="24" s="1"/>
  <c r="F49" i="24"/>
  <c r="F56" i="24"/>
  <c r="F87" i="24"/>
  <c r="F86" i="24"/>
  <c r="F67" i="24"/>
  <c r="F90" i="24"/>
  <c r="F105" i="24"/>
  <c r="F70" i="24"/>
  <c r="F93" i="24"/>
  <c r="F42" i="24"/>
  <c r="F99" i="24"/>
  <c r="F77" i="24"/>
  <c r="I90" i="19"/>
  <c r="H90" i="19"/>
  <c r="I97" i="19"/>
  <c r="H97" i="19"/>
  <c r="H107" i="19" s="1"/>
  <c r="I89" i="19" l="1"/>
  <c r="E184" i="24"/>
  <c r="F180" i="24"/>
  <c r="E103" i="24"/>
  <c r="F103" i="24" s="1"/>
  <c r="I107" i="19"/>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E107" i="24" l="1"/>
  <c r="F107" i="24" s="1"/>
  <c r="E188" i="24"/>
  <c r="F188" i="24" s="1"/>
  <c r="F184" i="24"/>
  <c r="I21" i="21"/>
  <c r="W39" i="22"/>
  <c r="W59" i="22" s="1"/>
  <c r="H21" i="21"/>
  <c r="E111" i="24" l="1"/>
  <c r="F111" i="24" s="1"/>
  <c r="I69" i="19"/>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I88" i="19" s="1"/>
  <c r="I108" i="19" s="1"/>
  <c r="H65" i="19"/>
  <c r="H88" i="19" s="1"/>
  <c r="H108" i="19" s="1"/>
</calcChain>
</file>

<file path=xl/sharedStrings.xml><?xml version="1.0" encoding="utf-8"?>
<sst xmlns="http://schemas.openxmlformats.org/spreadsheetml/2006/main" count="969" uniqueCount="700">
  <si>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</si>
  <si>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</si>
  <si>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</si>
  <si>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</si>
  <si>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</si>
  <si>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</si>
  <si>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</si>
  <si>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</si>
  <si>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</si>
  <si>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</si>
  <si>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</si>
  <si>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</si>
  <si>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</si>
  <si>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</si>
  <si>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</si>
  <si>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</si>
  <si>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</si>
  <si>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</si>
  <si>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</si>
  <si>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</si>
  <si>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</si>
  <si>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</si>
  <si>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</si>
  <si>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</si>
  <si>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</si>
  <si>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</si>
  <si>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</si>
  <si>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</si>
  <si>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</si>
  <si>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</si>
  <si>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</si>
  <si>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</si>
  <si>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</si>
  <si>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</si>
  <si>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</si>
  <si>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</si>
  <si>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</si>
  <si>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</si>
  <si>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</si>
  <si>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</si>
  <si>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</si>
  <si>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</si>
  <si>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</si>
  <si>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</si>
  <si>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</si>
  <si>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</si>
  <si>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</si>
  <si>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</si>
  <si>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</si>
  <si>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</si>
  <si>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</si>
  <si>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</si>
  <si>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</si>
  <si>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</si>
  <si>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</si>
  <si>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</si>
  <si>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</si>
  <si>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</si>
  <si>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</si>
  <si>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</si>
  <si>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</si>
  <si>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</si>
  <si>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</si>
  <si>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</si>
  <si>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</si>
  <si>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</si>
  <si>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</si>
  <si>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</si>
  <si>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</si>
  <si>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</si>
  <si>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</si>
  <si>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</si>
  <si>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</si>
  <si>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</si>
  <si>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</si>
  <si>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</si>
  <si>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</si>
  <si>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</si>
  <si>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</si>
  <si>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</si>
  <si>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</si>
  <si>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</si>
  <si>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</si>
  <si>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</si>
  <si>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</si>
  <si>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</si>
  <si>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</si>
  <si>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</si>
  <si>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</si>
  <si>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</si>
  <si>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</si>
  <si>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</si>
  <si>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</si>
  <si>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</si>
  <si>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</si>
  <si>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</si>
  <si>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</si>
  <si>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</si>
  <si>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</si>
  <si>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</si>
  <si>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</si>
  <si>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</si>
  <si>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</si>
  <si>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</si>
  <si>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</si>
  <si>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</si>
  <si>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</si>
  <si>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</si>
  <si>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</si>
  <si>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</si>
  <si>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</si>
  <si>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</si>
  <si>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</si>
  <si>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</si>
  <si>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</si>
  <si>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</si>
  <si>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</si>
  <si>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</si>
  <si>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</si>
  <si>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</si>
  <si>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</si>
  <si>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</si>
  <si>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</si>
  <si>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</si>
  <si>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</si>
  <si>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</si>
  <si>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</si>
  <si>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</si>
  <si>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</si>
  <si>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</si>
  <si>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</si>
  <si>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</si>
  <si>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</si>
  <si>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</si>
  <si>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</si>
  <si>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</si>
  <si>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</si>
  <si>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</si>
  <si>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</si>
  <si>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</si>
  <si>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</si>
  <si>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</si>
  <si>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</si>
  <si>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</si>
  <si>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</si>
  <si>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</si>
  <si>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</si>
  <si>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</si>
  <si>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</si>
  <si>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</si>
  <si>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</si>
  <si>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</si>
  <si>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</si>
  <si>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</si>
  <si>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</si>
  <si>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</si>
  <si>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</si>
  <si>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</si>
  <si>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</si>
  <si>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</si>
  <si>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</si>
  <si>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</si>
  <si>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</si>
  <si>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</si>
  <si>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</si>
  <si>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</si>
  <si>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</si>
  <si>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</si>
  <si>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</si>
  <si>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</si>
  <si>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</si>
  <si>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</si>
  <si>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</si>
  <si>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</si>
  <si>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</si>
  <si>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</si>
  <si>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</si>
  <si>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</si>
  <si>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</si>
  <si>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</si>
  <si>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</si>
  <si>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</si>
  <si>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</si>
  <si>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</si>
  <si>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</si>
  <si>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</si>
  <si>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</si>
  <si>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</si>
  <si>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</si>
  <si>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</si>
  <si>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</si>
  <si>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</si>
  <si>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</si>
  <si>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</si>
  <si>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</si>
  <si>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</si>
  <si>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</si>
  <si>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</si>
  <si>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</si>
  <si>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</si>
  <si>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</si>
  <si>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</si>
  <si>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</si>
  <si>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</si>
  <si>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</si>
  <si>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</si>
  <si>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</si>
  <si>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</si>
  <si>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</si>
  <si>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</si>
  <si>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</si>
  <si>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</si>
  <si>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</si>
  <si>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</si>
  <si>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</si>
  <si>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</si>
  <si>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</si>
  <si>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</si>
  <si>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</si>
  <si>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</si>
  <si>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</si>
  <si>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</si>
  <si>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</si>
  <si>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</si>
  <si>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</si>
  <si>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</si>
  <si>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</si>
  <si>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</si>
  <si>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</si>
  <si>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</si>
  <si>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</si>
  <si>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</si>
  <si>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</si>
  <si>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</si>
  <si>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</si>
  <si>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</si>
  <si>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</si>
  <si>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</si>
  <si>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</si>
  <si>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</si>
  <si>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</si>
  <si>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</si>
  <si>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</si>
  <si>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</si>
  <si>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</si>
  <si>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</si>
  <si>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</si>
  <si>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</si>
  <si>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</si>
  <si>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</si>
  <si>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</si>
  <si>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</si>
  <si>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</si>
  <si>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</si>
  <si>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</si>
  <si>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</si>
  <si>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</si>
  <si>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</si>
  <si>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</si>
  <si>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</si>
  <si>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</si>
  <si>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</si>
  <si>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</si>
  <si>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</si>
  <si>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</si>
  <si>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</si>
  <si>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</si>
  <si>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</si>
  <si>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</si>
  <si>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</si>
  <si>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</si>
  <si>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</si>
  <si>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</si>
  <si>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</si>
  <si>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</si>
  <si>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</si>
  <si>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</si>
  <si>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</si>
  <si>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</si>
  <si>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</si>
  <si>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</si>
  <si>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</si>
  <si>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</si>
  <si>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</si>
  <si>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</si>
  <si>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</si>
  <si>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</si>
  <si>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</si>
  <si>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</si>
  <si>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</si>
  <si>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</si>
  <si>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</si>
  <si>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</si>
  <si>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</si>
  <si>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</si>
  <si>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</si>
  <si>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</si>
  <si>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</si>
  <si>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</si>
  <si>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</si>
  <si>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</si>
  <si>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</si>
  <si>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</si>
  <si>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</si>
  <si>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</si>
  <si>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</si>
  <si>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</si>
  <si>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</si>
  <si>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</si>
  <si>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</si>
  <si>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</si>
  <si>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</si>
  <si>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</si>
  <si>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</si>
  <si>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</si>
  <si>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</si>
  <si>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</si>
  <si>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</si>
  <si>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</si>
  <si>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</si>
  <si>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</si>
  <si>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</si>
  <si>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</si>
  <si>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</si>
  <si>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</si>
  <si>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</si>
  <si>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</si>
  <si>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</si>
  <si>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</si>
  <si>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</si>
  <si>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</si>
  <si>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</si>
  <si>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</si>
  <si>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</si>
  <si>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</si>
  <si>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</si>
  <si>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</si>
  <si>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</si>
  <si>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</si>
  <si>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</si>
  <si>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</si>
  <si>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</si>
  <si>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</si>
  <si>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</si>
  <si>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</si>
  <si>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</si>
  <si>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</si>
  <si>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</si>
  <si>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</si>
  <si>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</si>
  <si>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</si>
  <si>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</si>
  <si>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</si>
  <si>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</si>
  <si>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</si>
  <si>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</si>
  <si>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</si>
  <si>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</si>
  <si>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</si>
  <si>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</si>
  <si>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</si>
  <si>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</si>
  <si>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</si>
  <si>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</si>
  <si>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</si>
  <si>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</si>
  <si>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</si>
  <si>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</si>
  <si>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</si>
  <si>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</si>
  <si>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</si>
  <si>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</si>
  <si>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</si>
  <si>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</si>
  <si>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</si>
  <si>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</si>
  <si>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</si>
  <si>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</si>
  <si>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</si>
  <si>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</si>
  <si>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</si>
  <si>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</si>
  <si>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</si>
  <si>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</si>
  <si>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</si>
  <si>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</si>
  <si>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</si>
  <si>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</si>
  <si>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</si>
  <si>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</si>
  <si>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</si>
  <si>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</si>
  <si>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</si>
  <si>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</si>
  <si>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</si>
  <si>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</si>
  <si>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</si>
  <si>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</si>
  <si>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</si>
  <si>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</si>
  <si>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</si>
  <si>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</si>
  <si>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</si>
  <si>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</si>
  <si>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</si>
  <si>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</si>
  <si>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</si>
  <si>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</si>
  <si>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</si>
  <si>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</si>
  <si>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</si>
  <si>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</si>
  <si>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</si>
  <si>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</si>
  <si>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</si>
  <si>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</si>
  <si>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</si>
  <si>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</si>
  <si>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</si>
  <si>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</si>
  <si>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</si>
  <si>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</si>
  <si>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</si>
  <si>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</si>
  <si>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</si>
  <si>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</si>
  <si>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</si>
  <si>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</si>
  <si>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</si>
  <si>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</si>
  <si>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</si>
  <si>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</si>
  <si>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</si>
  <si>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</si>
  <si>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</si>
  <si>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</si>
  <si>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</si>
  <si>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</si>
  <si>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</si>
  <si>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</si>
  <si>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</si>
  <si>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</si>
  <si>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</si>
  <si>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</si>
  <si>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</si>
  <si>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</si>
  <si>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3474771</t>
  </si>
  <si>
    <t>HR</t>
  </si>
  <si>
    <t>40020883</t>
  </si>
  <si>
    <t>36201212847</t>
  </si>
  <si>
    <t>529900DUWS1DGNEK4C68</t>
  </si>
  <si>
    <t>30577</t>
  </si>
  <si>
    <t>Valamar Riviera d.d.</t>
  </si>
  <si>
    <t>Poreč</t>
  </si>
  <si>
    <t>Stancija Kaligari 1</t>
  </si>
  <si>
    <t>uprava@riviera.hr</t>
  </si>
  <si>
    <t>www.valamar-riviera.com</t>
  </si>
  <si>
    <t xml:space="preserve">Sopta Anka </t>
  </si>
  <si>
    <t>052 408 188</t>
  </si>
  <si>
    <t>anka.sopta@riviera.hr</t>
  </si>
  <si>
    <t>Ernst &amp; Young d.o.o., UHY Rudan d.o.o.</t>
  </si>
  <si>
    <t>Berislav Horvat, Vedrana Miletić</t>
  </si>
  <si>
    <t xml:space="preserve">stanje na dan 31.12.2022. </t>
  </si>
  <si>
    <t>u razdoblju 01.01.2022. do 31.12.2022.</t>
  </si>
  <si>
    <t>u razdoblju 1.1.2022 do 31.12.2022</t>
  </si>
  <si>
    <t>Obveznik: Valamar Riviera d.d.</t>
  </si>
  <si>
    <t xml:space="preserve">                   BILJEŠKE UZ FINANCIJSKE IZVJEŠTAJE - GFI
Naziv izdavatelja:   Valamar Riviera d.d.
OIB:   36201212847
Izvještajno razdoblje: 01.01.2022. do 31.12.2022.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</si>
  <si>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DRUŠTVO</t>
  </si>
  <si>
    <t>GFI-POD BILANCA
stanje na dan 31.12.2021.
(u tisućama kuna)</t>
  </si>
  <si>
    <t>GFI-POD
AOP
oznaka</t>
  </si>
  <si>
    <t>REVIDIRANI IZVJEŠTAJ
Bilješka</t>
  </si>
  <si>
    <t xml:space="preserve">
GFI-POD</t>
  </si>
  <si>
    <t>Revidirani izvještaj</t>
  </si>
  <si>
    <t>Razlika</t>
  </si>
  <si>
    <t>Objašnjenje</t>
  </si>
  <si>
    <t>DUGOTRAJNA IMOVINA (AOP 003+010+020+031+036)</t>
  </si>
  <si>
    <t>002</t>
  </si>
  <si>
    <t>14+15+16+
17+dio 18+
20+dio 21+dio 23+25+dio 30</t>
  </si>
  <si>
    <t xml:space="preserve">  I. Nematerijalna imovina</t>
  </si>
  <si>
    <t>003</t>
  </si>
  <si>
    <t xml:space="preserve">  II. Materijalna imovina</t>
  </si>
  <si>
    <t>010</t>
  </si>
  <si>
    <t>14+15+dio 30</t>
  </si>
  <si>
    <t>GFI-POD stavka "Materijalna imovina" (AOP 010; HRK 3.936.985 tis.) je u Revidiranom izvještaju iskazana u stavkama "Nekretnine, postrojenja i oprema" (Bilješka 14 u usporedivom iznosu HRK 3.916.939  tis.), "Ulaganja u nekretnine" (Bilješka 15 u usporedivom iznosu HRK 3.180 tis.), te "Imovina s pravom korištenja" (Bilješka 30 u usporedivom iznosu HRK 16.866 tis.).</t>
  </si>
  <si>
    <t xml:space="preserve">  III. Dugotrajna financijska imovina</t>
  </si>
  <si>
    <t>020</t>
  </si>
  <si>
    <t>17+dio18+20+dio 21</t>
  </si>
  <si>
    <t>GFI-POD stavka "Financijska imovina" (AOP 020; HRK 1.017.453 tis.) je u Revidiranom izvještaju iskazana u stavkama "Ulaganja u ovisna društva (Bilješka 17 u usporedivom iznosu HRK 941.804 tis.), "Udjel u pridružene subjekte" (Bilješka 18 u usporedivom iznosu HRK 70.112 tis. (prikazan u Revidiranom izvještaju kao zasebna stavka)), "Financijska imovina" (Bilješka 20 u usporedivom iznosu HRK 359 tis.) te u dugoročnom dijelu stavke "Krediti i depoziti" (Bilješka 21 u usporedivom iznosu HRK 5.178 tis.).</t>
  </si>
  <si>
    <t xml:space="preserve">  IV. Potraživanja</t>
  </si>
  <si>
    <t>031</t>
  </si>
  <si>
    <t>Dio 23</t>
  </si>
  <si>
    <t xml:space="preserve">  V. Odgođena porezna imovina</t>
  </si>
  <si>
    <t>036</t>
  </si>
  <si>
    <t>25</t>
  </si>
  <si>
    <t>KRATKOTRAJNA IMOVINA (AOP 038+046+053+063)</t>
  </si>
  <si>
    <t>037</t>
  </si>
  <si>
    <t>Dio 21+22+
dio 23+26</t>
  </si>
  <si>
    <t>Obzirom na drukčiji prikaz, a radi usporedivosti GFI-POD i Revidiranog izvještaja nužno je zbirno promatrati GFI-POD stavke "Kratkotrajna imovina" (AOP 037; HRK 656.422 tis.) i "Plaćeni troškovi budućeg razdoblja i obračunati prihodi" (AOP 064; HRK 21.273 tis.) u odnosu na stavku "Kratkotrajna imovina" Revidiranog izvješća (HRK 677.695 tis.).</t>
  </si>
  <si>
    <t xml:space="preserve">  I. Zalihe</t>
  </si>
  <si>
    <t>038</t>
  </si>
  <si>
    <t>22</t>
  </si>
  <si>
    <t xml:space="preserve">  II. Potraživanja</t>
  </si>
  <si>
    <t>046</t>
  </si>
  <si>
    <t>GFI-POD stavka "Potraživanja" (AOP 046; HRK 50.219 tis.) je u Revidiranom izvještaju iskazana unutar stavaka "Kupci i ostala potraživanja" (Bilješka 23; "Potraživanja od kupaca - neto" HRK 43.673 tis., "Potraživanja za više plaćeni PDV" HRK 2.235 tis., "Predujmovi dobavljačima" HRK 457 tis., "Potraživanja od zaposlenih" HRK 626 tis., "Potraživanja od državnih institucija" HRK 834 tis. te dio "Ostala kratkoročna potraživanja" HRK 2.392 tis.) te "Potraživanja za preplaćeni porez na dobit" (u usporedivom iznosu HRK 2 tis. - prikazan u Revidiranom izvještaju kao zasebna stavka).
Napomena: Ukupna stavka "Kupci i ostala potraživanja" Revidiranog izvješća (Bilješka 23) u iznosu 71.490 tis. je iskazana u stavkama "Potraživanja" (AOP 046; HRK 50.217 tis.) te "Plaćeni troškovi budućeg razdoblja i obračunati prihodi" (AOP 064; HRK 21.273 tis.).</t>
  </si>
  <si>
    <t xml:space="preserve">  III. Financijska imovina</t>
  </si>
  <si>
    <t>053</t>
  </si>
  <si>
    <t>Dio 21</t>
  </si>
  <si>
    <t>GFI-POD stavka "Financijska imovina" (AOP 053; HRK 444 tis.) je u Revidiranom izvještaju iskazana u stavci "Krediti i depoziti" - kratkoročni dio (Bilješka 21 u usporedivom iznosu HRK 444 tis.).</t>
  </si>
  <si>
    <t xml:space="preserve">  IV. Novac u banci i blagajni</t>
  </si>
  <si>
    <t>063</t>
  </si>
  <si>
    <t>26</t>
  </si>
  <si>
    <t>GFI-POD stavka "Novac u banci i blagajni" (AOP 063; HRK 582.141 tis.) je u Revidiranom izvještaju iskazana u stavci "Novac i novčani ekvivalenti" (Bilješka 26 u usporedivom iznosu HRK 582.141 tis.).</t>
  </si>
  <si>
    <t>PLAĆENI TROŠKOVI BUDUĆEG RAZDOBLJA I OBRAČUNATI PRIHODI</t>
  </si>
  <si>
    <t>064</t>
  </si>
  <si>
    <t>GFI-POD stavka "Plaćeni troškovi budućeg razdoblja i obračunati prihodi" (AOP 064; HRK 21.273 tis.) je u Revidiranom izvještaju iskazana unutar stavke "Kupci i ostala potraživanja" (Bilješka 23; "Obračunati nefakturirani prihodi" HRK 2.398 tis., "Potraživanja za kamatu" HRK 27 tis., "Unaprijed plaćeni troškovi" HRK 18.818 tis. te dio "Ostala kratkoročna potraživanja" HRK 30 tis.).
Napomena: Ukupna stavka "Kupci i ostala potraživanja" Revidiranog izvješća (Bilješka 23) u iznosu 71.490 tis. je iskazana u stavkama "Potraživanja" (AOP 046; HRK 50.217 tis.) te "Plaćeni troškovi budućeg razdoblja i obračunati prihodi" (AOP 064; HRK 21.273 tis.).</t>
  </si>
  <si>
    <t>UKUPNO AKTIVA</t>
  </si>
  <si>
    <t>065</t>
  </si>
  <si>
    <t>KAPITAL I REZERVE</t>
  </si>
  <si>
    <t>067</t>
  </si>
  <si>
    <t>27+28</t>
  </si>
  <si>
    <t>GFI-POD stavka "Kapital i rezerve" (AOP 067; HRK 2.619.280 tis.) je u Revidiranom izvještaju iskazana u stavci "Dionička glavnica" (Bilješke 27 i 28 u usporedivom iznosu HRK 2.619.280 tis.).</t>
  </si>
  <si>
    <t>REZERVIRANJA</t>
  </si>
  <si>
    <t>090</t>
  </si>
  <si>
    <t>Dio 32+ dio 31</t>
  </si>
  <si>
    <t>GFI-POD stavka "Rezerviranja" (AOP 090; HRK 134.552 tis.) je u Revidiranom izvještaju iskazana u dugoročnim obvezama u stavci "Rezerviranja" (Bilješka 32; dio stavke "Otpremnine i jubilarne nagrade" u iznosu HRK 24.964 tis., stavka "Pravni sporovi" u usporedivom iznosu HRK 28.843 tis. te "Ostalo" u iznosu HRK 24.828 tis.) te u dugoročnim obvezama stavke "Naknade za koncesije" (Bilješka 31 u usporedivom iznosu HRK 55.917 tis).</t>
  </si>
  <si>
    <t>DUGOROČNE OBVEZE (AOP 103+107+108)</t>
  </si>
  <si>
    <t>097</t>
  </si>
  <si>
    <t>dio 24+25+
dio 29+dio 30 + dio 32</t>
  </si>
  <si>
    <t>Obzirom na drukčiji prikaz, a radi usporedivosti GFI-POD i Revidiranog izvještaja nužno je zbirno promatrati GFI-POD stavke "Dugoročne obveze" (AOP 097; HRK 2.331.904 tis.) i "Rezerviranja" (AOP 090; HRK 134.552 tis.) u odnosu na stavku "Dugoročne obveze" Revidiranog ozvješća (HRK 2.466.456 tis.).</t>
  </si>
  <si>
    <t xml:space="preserve">  I. Obveze prema bankama i drugim financijskim institucijama</t>
  </si>
  <si>
    <t>103</t>
  </si>
  <si>
    <t>Dio 29</t>
  </si>
  <si>
    <t>GFI-POD stavka "Obveze prema bankama i drugim financijskim institucijama" (AOP 103; HRK 2.303.873 tis.) je u Revidiranom izvještaju iskazana u dugoročnom dijelu stavke "Posudbe" (Bilješka 29 u usporedivom iznosu HRK 2.303.873 tis.).</t>
  </si>
  <si>
    <t xml:space="preserve">  II. Ostale dugoročne obveze</t>
  </si>
  <si>
    <t>107</t>
  </si>
  <si>
    <t>Dio 24+
     dio 30 + dio 32</t>
  </si>
  <si>
    <t>GFI-POD stavka "Ostale dugoročne obveze" (AOP 107; HRK 15.575 tis.) je u Revidiranom izvještaju iskazana unutar dugoročnog dijela stavke "Derivativni financijski instrumenti" (Bilješka 24 u usporedivom iznosu HRK 4.362 tis.), "Obveze za imovinu s pravom korištenja" (Bilješka 30 u usporedivom iznosu HRK 11.212 tis.). dio dugoročnih obveza u stavci "Rezerviranja" (Bilješka 32; "Otpremnine i jubilarne nagrade" HRK 1 tis.).
Napomena: Ukupna stavka "Derivativni financijski instrumenti" Revidiranog izvješća (Bilješka 24) u iznosu 7.749 tis. je iskazana u stavkama "Ostale dugoročne obveze" (AOP 107; HRK 4.362 tis.) i dio "Ostale kratkoročne obveze" (AOP 123; HRK 3.387 tis.).</t>
  </si>
  <si>
    <t xml:space="preserve">  III. Odgođena porezna obveza</t>
  </si>
  <si>
    <t>108</t>
  </si>
  <si>
    <t>KRATKOROČNE OBVEZE (AOP 110+112+115+116+117+118+119+120+123)</t>
  </si>
  <si>
    <t>109</t>
  </si>
  <si>
    <t>dio 24+dio 29+dio 30 + dio 31</t>
  </si>
  <si>
    <t>Obzirom na drukčiji prikaz, a radi usporedivosti GFI-POD i Revidiranog izvještaja nužno je zbirno promatrati GFI-POD stavke "Kratkoročne obveze" (AOP 109; HRK 665.431 tis.) i "Odgođeno plaćanje troškova i prihod budućeg razdoblja" (AOP 124; HRK 78.830 tis.) u odnosu na stavke "Kratkoročne obveze" Revidiranog izvješća (HRK 744.261 tis.).</t>
  </si>
  <si>
    <t>115</t>
  </si>
  <si>
    <t>GFI-POD stavka "Obveze prema bankama i drugim financijskim institucijama" (AOP 115; HRK 523.631 tis.) je u Revidiranom izvještaju iskazana unutar kratkoročnog dijela stavke "Posudbe" (Bilješka 29; "Obveze po kreditima banaka" u usporedivom iznosu HRK 523.631 tis.).</t>
  </si>
  <si>
    <t xml:space="preserve">  II. Obveze za predujmove</t>
  </si>
  <si>
    <t>116</t>
  </si>
  <si>
    <t>Dio 31</t>
  </si>
  <si>
    <t xml:space="preserve">GFI-POD stavka "Obveze za predujmove" (AOP 116; HRK 36.065 tis.) je u Revidiranom izvještaju iskazana unutar kratkoročnog dijela stavke "Dobavljači i ostale obveze" (Bilješka 31; "Obveze za predujmove" u usporedivom iznosu HRK 36.065 tis.). 
Napomena: Ukupan kratkoročni dio stavke "Dobavljači i ostale obveze" Revidiranog izvješća (Bilješka 31) u iznosu HRK 195.893 tis. je iskazan u stavkama "Obveze za predujmove" (AOP 116; HRK 36.065 tis.), "Obveze prema  poduzetnicima unutar grupe, obveze prema društvima povezanim sudjelujućim interesom i obveze prema dobavljačima" (AOP 110, 112 i 117; HRK 51.226 tis.), "Obveze prema zaposlenicima" (AOP 119; HRK 24.805 tis.), "Obveze za poreze, doprinose i slična davanja" (AOP 120; HRK 14.662 tis.), "Ostale kratkoročne obveze" (AOP 123; HRK 8.685 tis.), te "Odgođeno plaćanje troškova i prihod budućeg razdoblja" (dio AOP 124; HRK 60.449 tis.). </t>
  </si>
  <si>
    <t xml:space="preserve">  III. Obveze prema  poduzetnicima unutar grupe, obveze prema društvima povezanim sudjelujućim interesom i obveze prema dobavljačima</t>
  </si>
  <si>
    <t xml:space="preserve">110,112 i  117 </t>
  </si>
  <si>
    <r>
      <rPr>
        <sz val="9"/>
        <color theme="1"/>
        <rFont val="Arial"/>
        <family val="2"/>
        <charset val="238"/>
      </rPr>
      <t>GFI-POD stavke "Obveze prema poduzetnicima unutar grupe" (AOP 110; HRK 102 tis.), "Obveze prema društvima povezanim sudjelujućim interesom" (AOP 112; HRK 7 tis.) i  "Obveze prema dobavljačima" (AOP 117; HRK 51.117 tis.) je u Revidiranom izvještaju iskazana unutar kratkoročnog dijela stavke "Dobavljači i ostale obveze" (Bilješka 31; "Obveze prema dobavljačima" HRK 51.095 tis., "Obveze prema dobavljačima - povezana društva" HRK 131 tis.).</t>
    </r>
    <r>
      <rPr>
        <sz val="9"/>
        <color rgb="FFFF0000"/>
        <rFont val="Arial"/>
        <family val="2"/>
        <charset val="238"/>
      </rPr>
      <t xml:space="preserve">
</t>
    </r>
    <r>
      <rPr>
        <sz val="9"/>
        <color theme="1"/>
        <rFont val="Arial"/>
        <family val="2"/>
        <charset val="238"/>
      </rPr>
      <t xml:space="preserve">Napomena: Ukupan kratkoročni dio stavke "Dobavljači i ostale obveze" Revidiranog izvješća (Bilješka 31) u iznosu HRK 195.893 tis. je iskazan u stavkama "Obveze za predujmove" (AOP 116; HRK 36.065 tis.), "Obveze prema  poduzetnicima unutar grupe, obveze prema društvima povezanim sudjelujućim interesom i obveze prema dobavljačima" (AOP 110, 112 i 117; HRK 51.226 tis.), "Obveze prema zaposlenicima" (AOP 119; HRK 24.805 tis.), "Obveze za poreze, doprinose i slična davanja" (AOP 120; HRK 14.662 tis.), "Ostale kratkoročne obveze" (AOP 123; HRK 8.685 tis.), te "Odgođeno plaćanje troškova i prihod budućeg razdoblja" (dio AOP 124; HRK 60.449 tis.). </t>
    </r>
  </si>
  <si>
    <t xml:space="preserve">  IV. Obveze po vrijednosnim papirima</t>
  </si>
  <si>
    <t>118</t>
  </si>
  <si>
    <t xml:space="preserve">  V. Obveze prema zaposlenicima</t>
  </si>
  <si>
    <t>119</t>
  </si>
  <si>
    <t xml:space="preserve">GFI-POD stavka "Obveze prema zaposlenicima" (AOP 119; HRK 24.805 tis.) je u Revidiranom izvještaju iskazana unutar kratkoročnog dijela stavke "Dobavljači i ostale obveze" (Bilješka 31; "Obveze prema zaposlenima" u usporedivom iznosu HRK 24.805 tis.).
Napomena: Ukupan kratkoročni dio stavke "Dobavljači i ostale obveze" Revidiranog izvješća (Bilješka 31) u iznosu HRK 195.893 tis. je iskazan u stavkama "Obveze za predujmove" (AOP 116; HRK 36.065 tis.), "Obveze prema  poduzetnicima unutar grupe, obveze prema društvima povezanim sudjelujućim interesom i obveze prema dobavljačima" (AOP 110, 112 i 117; HRK 51.226 tis.), "Obveze prema zaposlenicima" (AOP 119; HRK 24.805 tis.), "Obveze za poreze, doprinose i slična davanja" (AOP 120; HRK 14.662 tis.), "Ostale kratkoročne obveze" (AOP 123; HRK 8.685 tis.), te "Odgođeno plaćanje troškova i prihod budućeg razdoblja" (dio AOP 124; HRK 60.449 tis.). </t>
  </si>
  <si>
    <t xml:space="preserve">  VI. Obveze za poreze, doprinose i slična davanja</t>
  </si>
  <si>
    <t>120</t>
  </si>
  <si>
    <r>
      <rPr>
        <sz val="9"/>
        <color theme="1"/>
        <rFont val="Arial"/>
        <family val="2"/>
        <charset val="238"/>
      </rPr>
      <t>GFI-POD stavka "Obveze za poreze, doprinose i slična davanja" (AOP 120; HRK 14.662 tis.) je u Revidiranom izvještaju iskazana unutar kratkoročnog dijela stavke "Dobavljači i ostale obveze" (Bilješka 31 "Obveze za poreze i doprinose i druge obveze" u usporedivom iznosu HRK 14.662 tis.).</t>
    </r>
    <r>
      <rPr>
        <sz val="9"/>
        <color rgb="FFFF0000"/>
        <rFont val="Arial"/>
        <family val="2"/>
        <charset val="238"/>
      </rPr>
      <t xml:space="preserve">
</t>
    </r>
    <r>
      <rPr>
        <sz val="9"/>
        <color theme="1"/>
        <rFont val="Arial"/>
        <family val="2"/>
        <charset val="238"/>
      </rPr>
      <t xml:space="preserve">Napomena: Ukupan kratkoročni dio stavke "Dobavljači i ostale obveze" Revidiranog izvješća (Bilješka 31) u iznosu HRK 195.893 tis. je iskazan u stavkama "Obveze za predujmove" (AOP 116; HRK 36.065 tis.), "Obveze prema  poduzetnicima unutar grupe, obveze prema društvima povezanim sudjelujućim interesom i obveze prema dobavljačima" (AOP 110, 112 i 117; HRK 51.226 tis.), "Obveze prema zaposlenicima" (AOP 119; HRK 24.805 tis.), "Obveze za poreze, doprinose i slična davanja" (AOP 120; HRK 14.662 tis.), "Ostale kratkoročne obveze" (AOP 123; HRK 8.685 tis.), te "Odgođeno plaćanje troškova i prihod budućeg razdoblja" (dio AOP 124; HRK 60.449 tis.). </t>
    </r>
  </si>
  <si>
    <t xml:space="preserve">  VII. Ostale kratkoročne obveze</t>
  </si>
  <si>
    <t>123</t>
  </si>
  <si>
    <t xml:space="preserve">Dio 24+ dio 30+
dio 31 </t>
  </si>
  <si>
    <r>
      <rPr>
        <sz val="9"/>
        <color theme="1"/>
        <rFont val="Arial"/>
        <family val="2"/>
        <charset val="238"/>
      </rPr>
      <t>GFI-POD stavka "Ostale kratkoročne obveze" (AOP 123; HRK 15.041 tis.) je u Revidiranom izvještaju iskazana unutar kratkoročnih dijelova stavki "Dobavljači i ostale obveze" (Bilješka 31 "Ostale obveze" HRK 8.685 tis.), "Derivativni financijski instrumenti" (Bilješka 24 u usporedivom iznosu HRK 3.387 tis.) te "Obveze za imovinu s pravom korištenja" (Bilješka 30 u usporedivom iznosu HRK 2.969 tis.).</t>
    </r>
    <r>
      <rPr>
        <sz val="9"/>
        <color rgb="FFFF0000"/>
        <rFont val="Arial"/>
        <family val="2"/>
        <charset val="238"/>
      </rPr>
      <t xml:space="preserve">
</t>
    </r>
    <r>
      <rPr>
        <sz val="9"/>
        <color theme="1"/>
        <rFont val="Arial"/>
        <family val="2"/>
        <charset val="238"/>
      </rPr>
      <t xml:space="preserve">Napomena: Ukupan kratkoročni dio stavke "Dobavljači i ostale obveze" Revidiranog izvješća (Bilješka 31) u iznosu HRK 195.893 tis. je iskazan u stavkama "Obveze za predujmove" (AOP 116; HRK 36.065 tis.), "Obveze prema  poduzetnicima unutar grupe, obveze prema društvima povezanim sudjelujućim interesom i obveze prema dobavljačima" (AOP 110, 112 i 117; HRK 51.226 tis.), "Obveze prema zaposlenicima" (AOP 119; HRK 24.805 tis.), "Obveze za poreze, doprinose i slična davanja" (AOP 120; HRK 14.662 tis.), "Ostale kratkoročne obveze" (AOP 123; HRK 8.685 tis.), te "Odgođeno plaćanje troškova i prihod budućeg razdoblja" (dio AOP 124; HRK 60.449 tis.). </t>
    </r>
    <r>
      <rPr>
        <sz val="9"/>
        <color rgb="FFFF0000"/>
        <rFont val="Arial"/>
        <family val="2"/>
        <charset val="238"/>
      </rPr>
      <t xml:space="preserve">
</t>
    </r>
    <r>
      <rPr>
        <sz val="9"/>
        <color theme="1"/>
        <rFont val="Arial"/>
        <family val="2"/>
        <charset val="238"/>
      </rPr>
      <t>Ukupan iznos stavke "Derivativni financijski instrumenti" Revidiranog izvješća (Bilješka 24) u iznosu HRK 7.749 tis. je iskazan u stavkama "Ostale dugoročne obveze" (AOP 107; HRK 4.362 tis.) i "Ostale kratkoročne obveze" (AOP 123; HRK 3.387 tis.).</t>
    </r>
  </si>
  <si>
    <t>ODGOĐENO PLAĆANJE TROŠKOVA I PRIHOD BUDUĆEGA RAZDOBLJA</t>
  </si>
  <si>
    <t>124</t>
  </si>
  <si>
    <t>Dio 31+
dio 32</t>
  </si>
  <si>
    <t xml:space="preserve">GFI-POD stavka "Odgođeno plaćanje troškova i prihod budućeg razdoblja" (AOP 124; HRK 78.830 tis.) je u Revidiranom izvještaju iskazana unutar stavaka  "Dobavljači i ostale obveze" (Bilješka 31; "Obveze po kamatama" HRK 29.002 tis., kratkoročni dio stavke "Naknada za koncesije" HRK 1.920 tis., "Obveze za ukalkulirani godišnji odmor i sate preraspodjele" HRK 9.379 tis., "Obračunate obveze za porez na dodanu vrijednost u nerealiziranim prihodima" HRK 295 tis., "Obveze za ukalkulirane troškove" HRK 19.853 tis.) te kratkoročnog dijela stavki "Rezerviranja" (Bilješka 32; "Otpremnine i jubilarne nagrade" HRK 818 tis. i "Bonusi" HRK 17.563 tis.).
Napomena: Ukupan kratkoročni dio stavke "Dobavljači i ostale obveze" Revidiranog izvješća (Bilješka 31) u iznosu HRK 195.893 tis. je iskazan u stavkama "Obveze za predujmove" (AOP 116; HRK 36.065 tis.), "Obveze prema  poduzetnicima unutar grupe, obveze prema društvima povezanim sudjelujućim interesom i obveze prema dobavljačima" (AOP 110, 112 i 117; HRK 51.226 tis.), "Obveze prema zaposlenicima" (AOP 119; HRK 24.805 tis.), "Obveze za poreze, doprinose i slična davanja" (AOP 120; HRK 14.662 tis.), "Ostale kratkoročne obveze" (AOP 123; HRK 8.685 tis.), te "Odgođeno plaćanje troškova i prihod budućeg razdoblja" (dio AOP 124; HRK 60.449 tis.). 
Ukupan kratkoročni dio stavke "Rezerviranja" Revidiranog izvješća (Bilješka 32) u iznosu 18.381 tis. je iskazan u stavci "Odgođeno plaćanje troškova i prihod budućeg razdoblja" (AOP 124: HRK 18.381 tis.). </t>
  </si>
  <si>
    <t>UKUPNO PASIVA</t>
  </si>
  <si>
    <t>125</t>
  </si>
  <si>
    <t>GFI-POD RAČUN DOBITI I GUBITKA
u razdoblju od 1.1.2021. do 31.12.2021.
(u tisućama kuna)</t>
  </si>
  <si>
    <t>GFI-POD
AOP oznaka</t>
  </si>
  <si>
    <t>Revidirani izvještaj
Bilješka</t>
  </si>
  <si>
    <t>POSLOVNI PRIHODI (AOP 002+003+004+005+006)</t>
  </si>
  <si>
    <t>001</t>
  </si>
  <si>
    <t xml:space="preserve">  I. Prihodi od prodaje s poduzetnicima unutar grupe i prihodi od prodaje (izvan grupe)</t>
  </si>
  <si>
    <t>002+003</t>
  </si>
  <si>
    <t xml:space="preserve">  II. Prihodi na temelju upotrebe vlastitih proizvoda, roba i usluga, ostali poslovni prihodi s poduzetnicima unutar grupe te ostali poslovni prihodi (izvan grupe)</t>
  </si>
  <si>
    <t>004+005+006</t>
  </si>
  <si>
    <t>Dio 6+
dio 10</t>
  </si>
  <si>
    <r>
      <t>GFI-POD stavke "Prihodi na temelju upotrebe vlastitih proizvoda, roba i usluga" (AOP 004; HRK 234 tis.), "Ostali poslovni prihodi s poduzetnicima unutar grupe" (AOP 005; HRK 281.038 tis.) i "Ostali poslovni prihodi (izvan grupe)" (AOP 006; HRK 28.171 tis.) su u Revidiranom izvještaju iskazane unutar stavki "Ostali prihodi" (Bilješka 6; "Prihod od donacija i ostalo" HRK 2.104 tis., "Prihod od ukidanja rezervacija" HRK 14.004 tis., "Prihod od prefakturiranja" HRK 2.470 tis., "Prihod od osiguranja i po sudskim žalbama" HRK 4.531 tis., "Prihod od upotrebe vlastitih proizvoda i usluga" HRK 234 tis., "Naplata otpisanih potraživanja" HRK 34 tis., "Ostali prihodi" HRK 4.363 tis.), te "Ostali dobici/(gubici) - neto" (Bilješka 10; "Neto dobici od prodaje nekretnina, postrojenja i opreme"</t>
    </r>
    <r>
      <rPr>
        <sz val="9"/>
        <color rgb="FFFF0000"/>
        <rFont val="Arial"/>
        <family val="2"/>
        <charset val="238"/>
      </rPr>
      <t xml:space="preserve"> </t>
    </r>
    <r>
      <rPr>
        <sz val="9"/>
        <color theme="1"/>
        <rFont val="Arial"/>
        <family val="2"/>
        <charset val="238"/>
      </rPr>
      <t xml:space="preserve">HRK 281.702 tis.).
Napomena: Ukupan iznos stavke "Ostali prihodi" Revidiranog izvješća (Bilješka 6) u iznosu </t>
    </r>
    <r>
      <rPr>
        <sz val="9"/>
        <rFont val="Arial"/>
        <family val="2"/>
        <charset val="238"/>
      </rPr>
      <t>HRK 27.740</t>
    </r>
    <r>
      <rPr>
        <sz val="9"/>
        <color theme="1"/>
        <rFont val="Arial"/>
        <family val="2"/>
        <charset val="238"/>
      </rPr>
      <t xml:space="preserve"> tis. je iskazan u stavci "Prihodi na temelju upotrebe vlastitih proizvoda, roba i usluga, ostali poslovni prihodi s poduzetnicima unutar grupe te ostali poslovni prihodi (izvan grupe)" (AOP 004, 005 i 006; HRK 27.740 tis.). 
Ukupan iznos stavke "Ostali dobici/(gubici) - neto" Revidiranog izvješća (Bilješka 10) u iznosu HRK 281.702 tis. je iskazan u stavci "Prihodi na temelju upotrebe vlastitih proizvoda, roba i usluga, ostali poslovni prihodi s poduzetnicima unutar grupe te ostali poslovni prihodi (izvan grupe)" (AOP 004, 005 i 006, HRK 281.702 tis.).</t>
    </r>
  </si>
  <si>
    <t>POSLOVNI RASHODI (AOP 009+013+017+018+019+022+029 )</t>
  </si>
  <si>
    <t>007</t>
  </si>
  <si>
    <t>Obzirom na drukčiji prikaz, a radi usporedivosti GFI-POD i Revidiranog izvještaja nužno je zbirno promatrati GFI-POD stavke "Troškovi osoblja" (AOP 013; HRK 301.251 tis.), "Ostali troškovi" (AOP 018; HRK 113.161 tis.), "Vrijednosna usklađenja" (AOP 019; HRK 1.646 tis.), "Rezerviranja" (AOP 022; HRK 36.609 tis.) i "Ostali poslovni rashodi" (AOP 029; HRK 8.946 tis.) u odnosu na stavke "Troškovi zaposlenih" (Bilješka 8; HRK 376.046 tis.) te "Ostali poslovni rashodi (Bilješka 9; HRK 85.566 tis.) Revidiranog izvješća.</t>
  </si>
  <si>
    <t xml:space="preserve">  I. Materijalni troškovi</t>
  </si>
  <si>
    <t>009</t>
  </si>
  <si>
    <t>GFI-POD stavka "Materijalni troškovi" (AOP 009; HRK 396.120 tis.) je u Revidiranom izvještaju iskazana u stavci "Nabavna vrijednost materijala i usluga" (Bilješka 7 u usporedivom iznosu HRK 396.120 tis.).</t>
  </si>
  <si>
    <t xml:space="preserve">  II. Troškovi osoblja</t>
  </si>
  <si>
    <t>013</t>
  </si>
  <si>
    <t>Dio 8</t>
  </si>
  <si>
    <t xml:space="preserve">GFI-POD stavka "Troškovi osoblja" (AOP 013; HRK 301.251 tis.) je u Revidiranom izvještaju iskazana unutar stavke "Troškovi zaposlenih" (Bilješka 8; "Plaće - neto" HRK 185.544 tis., "Troškovi mirovinskog osiguranja" HRK 53.978 tis., "Troškovi zdravstvenog osiguranja" HRK 39.419 tis., "Ostalo (doprinosi i porezi)" HRK 22.310 tis.).
Napomena: Ukupan iznos stavke "Troškovi zaposlenih" Revidiranog izvješća (Bilješka 8) u iznosu HRK 376.046 tis. je iskazan u stavkama "Troškovi osoblja" (AOP 013; HRK 301.251 tis.), "Ostali troškovi" (AOP 018; HRK 65.502 tis.) i "Rezerviranja" (AOP 022; HRK 9.293 tis.). </t>
  </si>
  <si>
    <t xml:space="preserve">  III. Amortizacija</t>
  </si>
  <si>
    <t>017</t>
  </si>
  <si>
    <t>14+15+16+30</t>
  </si>
  <si>
    <t xml:space="preserve">  IV. Ostali troškovi</t>
  </si>
  <si>
    <t>018</t>
  </si>
  <si>
    <t>Dio 8+
dio 9</t>
  </si>
  <si>
    <t>GFI-POD stavka "Ostali troškovi" (AOP 018; HRK 113.161 tis.) je u Revidiranom izvještaju iskazana unutar stavki "Troškovi zaposlenih" (Bilješka 8; "Trošak otpremnina" HRK 277 tis., "Ostali troškovi zaposlenih" HRK 65.225 tis.) te "Ostali poslovni rashodi" (Bilješka 9; "Komunalne naknade, koncesije i dr." HRK 21.697 tis., "Profesionalne usluge" HRK 15.324 tis., "Troškovi reprezentacije" HRK 3.490 tis. HRK, "Premije osiguranja" HRK 5.492 tis., "Bankarske usluge" HRK 778 tis., te "Stručni časopisi i dr. administrativni troškovi" HRK 877 tis.).
Napomena: Ukupan iznos stavke "Troškovi zaposlenih" Revidiranog izvješća (Bilješka 8) u iznosu HRK 376.046 tis. je iskazan u stavkama "Troškovi osoblja" (AOP 013; HRK 301.251 tis.), "Ostali troškovi" (AOP 018; HRK 65.502 tis.) i "Rezerviranja" (AOP 022; HRK 9.293 tis.). 
Ukupan iznos stavke "Ostali poslovni rashodi" Revidiranog izvješća (Bilješka 9) u iznosu HRK 85.566 tis. je iskazan u stavkama "Ostali troškovi" (AOP 018; HRK 47.658 tis.), "Vrijednosna usklađenja" (AOP 019; HRK 1.646 tis.), "Rezerviranja" (AOP 022; HRK 27.316 tis.) te "Ostali poslovni rashodi" (AOP 029; HRK 8.946 tis.).</t>
  </si>
  <si>
    <t xml:space="preserve">  V. Vrijednosna usklađenja</t>
  </si>
  <si>
    <t>019</t>
  </si>
  <si>
    <t>Dio 9</t>
  </si>
  <si>
    <t>GFI-POD stavka "Vrijednosna usklađenja" (AOP 019; HRK 1.646 tis.) je u Revidiranom izvještaju iskazana unutar stavke "Ostali poslovni rashodi" (Bilješka 9; "Vrijednosno usklađenje imovine" u usporedivom iznosu HRK 1.646 tis.).
Napomena: Ukupan iznos stavke "Ostali poslovni rashodi" Revidiranog izvješća (Bilješka 9) u iznosu HRK 85.566 tis. je iskazan u stavkama "Ostali troškovi" (AOP 018; HRK 47.658 tis.), "Vrijednosna usklađenja" (AOP 019; HRK 1.646 tis.), "Rezerviranja" (AOP 022; HRK 27.316 tis.) te "Ostali poslovni rashodi" (AOP 029; HRK 8.946 tis.).</t>
  </si>
  <si>
    <t xml:space="preserve">  VI. Rezerviranja</t>
  </si>
  <si>
    <t>022</t>
  </si>
  <si>
    <r>
      <t>GFI-POD stavka "Rezerviranja" (AOP 022; HRK 36.609 tis.) je u Revidiranom izvještaju iskazana unutar stavki "Troškovi zaposlenih" (Bilješka 8; "Rezerviranja za otpremnine i jubilarne nagrade" HRK 9.293</t>
    </r>
    <r>
      <rPr>
        <sz val="9"/>
        <color rgb="FF00B050"/>
        <rFont val="Arial"/>
        <family val="2"/>
        <charset val="238"/>
      </rPr>
      <t xml:space="preserve"> </t>
    </r>
    <r>
      <rPr>
        <sz val="9"/>
        <color theme="1"/>
        <rFont val="Arial"/>
        <family val="2"/>
        <charset val="238"/>
      </rPr>
      <t>tis.) te "Ostali poslovni rashodi" (Bilješka 9; "Rezerviranja" HRK 2.488 tis. i "Rezerviranja za turističko zemljište" HRK 24.828 tis.).
Napomena: Ukupan iznos stavke "Troškovi zaposlenih" Revidiranog izvješća (Bilješka 8) u iznosu HRK 376.046 tis. je iskazan u stavkama "Troškovi osoblja" (AOP 013; HRK 301.251 tis.), "Ostali troškovi" (AOP 018; HRK 65.502 tis.) i "Rezerviranja" (AOP 022; HRK 9.293 tis.). 
Ukupan iznos stavke "Ostali poslovni rashodi" Revidiranog izvješća (Bilješka 9) u iznosu HRK 85.566 tis. je iskazan u stavkama "Ostali troškovi" (AOP 018; HRK 47.658 tis.), "Vrijednosna usklađenja" (AOP 019; HRK 1.646 tis.), "Rezerviranja" (AOP 022; HRK 27.316 tis.) te "Ostali poslovni rashodi" (AOP 029; HRK 8.946 tis.).</t>
    </r>
  </si>
  <si>
    <t xml:space="preserve">  VII. Ostali poslovni rashodi</t>
  </si>
  <si>
    <t>029</t>
  </si>
  <si>
    <t>GFI-POD stavka "Ostali poslovni rashodi" (AOP 029; HRK 8.946 tis.) je u Revidiranom izvještaju iskazana unutar stavki "Ostali poslovni rashodi" (Bilješka 9; "Otpisi nekretnina, postrojenja i oprema" HRK 2.511 tis., te "Ostali poslovni rashodi" HRK 6.435 tis.).
Napomena: Ukupan iznos stavke "Ostali poslovni rashodi" Revidiranog izvješća (Bilješka 9) u iznosu HRK 85.566 tis. je iskazan u stavkama "Ostali troškovi" (AOP 018; HRK 47.658 tis.), "Vrijednosna usklađenja" (AOP 019; HRK 1.646 tis.), "Rezerviranja" (AOP 022; HRK 27.316 tis.) te "Ostali poslovni rashodi" (AOP 029; HRK 8.946 tis.).</t>
  </si>
  <si>
    <t>FINANCIJSKI PRIHODI</t>
  </si>
  <si>
    <t>030</t>
  </si>
  <si>
    <t>GFI-POD stavka "Financijski prihodi" (AOP 030; HRK 21.059 tis.) je u Revidiranom izvještaju iskazana unutar stavki "Neto financijski prihodi/(rashodi)" u dijelu financijskih prihoda (Bilješka 11; "Prihodi od kamata" HRK 67 tis., "Neto pozitivne tečajne razlike - ostalo " HRK 3.312 tis.,"Realizirani neto dobici od promjene vrijednosti valutnih terminskih ugovora i kam. swap-a" HRK 4.729 tis., "Prihodi od cassa sconto" HRK 743 tis., "Prihod od dividendi i ostali novčani prinosi" HRK 229 tis., "Neto pozitivne tečajne razlike od financijskih aktivnosti" HRK 7.475 tis. te "Promjena vrijednosti valutnih terminskih ugovora i kamatnog swap-a" HRK 4.504 tis.).
Napomena: Ukupan iznos stavke "Neto financijski rashodi" Revidiranog izvješća (Bilješka 11) u iznosu HRK 43.921 tis. je iskazan u stavkama "Financijski prihodi" (AOP 030; HRK 21.059 tis.) i "Financijski rashodi" (AOP 041; HRK 64.980 tis.).</t>
  </si>
  <si>
    <t>FINANCIJSKI RASHODI</t>
  </si>
  <si>
    <t>041</t>
  </si>
  <si>
    <t>GFI-POD stavka "Financijski rashodi" (AOP 041; HRK 64.980 tis.) je u Revidiranom izvještaju iskazana unutar stavki "Neto financijski prihodi/(rashodi)" u dijelu financijskih rashoda (Bilješka 11; "Rashod od kamata" HRK 64.980 tis.).
Napomena: Ukupan iznos stavke "Neto financijski rashodi" Revidiranog izvješća (Bilješka 11) u iznosu HRK 43.921 tis. je iskazan u stavkama "Financijski prihodi" (AOP 030; HRK 21.059 tis.) i "Financijski rashodi" (AOP 041; HRK 64.980 tis.).</t>
  </si>
  <si>
    <t>UKUPNI PRIHODI (AOP 001+030)</t>
  </si>
  <si>
    <t>UKUPNI RASHODI (AOP 007+041)</t>
  </si>
  <si>
    <t>054</t>
  </si>
  <si>
    <t>DOBIT ILI GUBITAK PRIJE OPOREZIVANJA (AOP 053-054)</t>
  </si>
  <si>
    <t>055</t>
  </si>
  <si>
    <t>POREZ NA DOBIT</t>
  </si>
  <si>
    <t>058</t>
  </si>
  <si>
    <t>DOBIT RAZDOBLJA (AOP 055-058)</t>
  </si>
  <si>
    <t>059</t>
  </si>
  <si>
    <t>Rekapitulacija usporedbe GFI-POD novčanog toka te nekonsolidiranog izvještaja o novčanom toku iz Revidiranog izvještaja za 2021. godinu</t>
  </si>
  <si>
    <t>GFI-POD IZVJEŠTAJ O NOVČANOM TOKU
u razdoblju od 1.1.2021. do 31.12.2021.
(u tisućama kuna)</t>
  </si>
  <si>
    <t>A) NETO NOVČANI TOKOVI OD POSLOVNIH AKTIVNOSTI</t>
  </si>
  <si>
    <t>GFI-POD stavka "Neto novčani tokovi od poslovnih aktivnosti" (AOP 020; HRK 473.548 tis.) je u Revidiranom izvještaju iskazana u stavkama "Novčani tok od poslovnih aktivnosti" u usporedivom iznosu HRK 537.980 tis. te stavci "Plaćena kamata" (Novčani tok od financijskih aktivnosti) u iznosu HRK -64.432 tis.</t>
  </si>
  <si>
    <t xml:space="preserve">B) NETO NOVČANI TOKOVI OD INVESTICIJSKIH AKTIVNOSTI </t>
  </si>
  <si>
    <t>034</t>
  </si>
  <si>
    <t>GFI-POD stavka "Neto novčani tokovi od investicijskih aktivnosti" (AOP 034; HRK -77.667 tis.) je u Revidiranom izvještaju iskazana u stavci "Novčani tok od ulagačkih aktivnosti" u usporedivom iznosu HRK -77.667 tis.</t>
  </si>
  <si>
    <t>C) NETO NOVČANI TOKOVI OD FINANCIJSKIH AKTIVNOSTI</t>
  </si>
  <si>
    <t>GFI-POD stavka "Neto novčani tokovi od financijskih aktivnosti" (AOP 046; HRK -336.714 tis.) je u Revidiranom izvještaju iskazana u stavci "Novčani tok od financijskih aktivnosti" u usporedivom iznosu HRK -272.282 tis. uvećanoj za stavku "Plaćena kamata" u iznosu HRK -64.432 tis.</t>
  </si>
  <si>
    <t>D) NETO POVEĆANJE ILI SMANJENJE NOVČANIH TOKOVA (AOP 020+034+046)</t>
  </si>
  <si>
    <t>048</t>
  </si>
  <si>
    <t>049</t>
  </si>
  <si>
    <t>F) NOVAC I NOVČANI EKVIVALENTI NA KRAJU RAZDOBLJA (AOP 048+049)</t>
  </si>
  <si>
    <t>050</t>
  </si>
  <si>
    <t>Rekapitulacija usporedbe GFI-POD Izvještaja o promjenama kapitala te nekonsolidiranog izvještaja o promjenama kapitala iz Revidiranog izvještaja za 2021. godinu</t>
  </si>
  <si>
    <t>GFI-POD IZVJEŠTAJ O PROMJENAMA KAPITALA
u razdoblju od 1.1.2021. do 31.12.2021.
(u tisućama kuna)</t>
  </si>
  <si>
    <t>KAPITAL I REZERVE (AOP 31 do 50)</t>
  </si>
  <si>
    <t>51</t>
  </si>
  <si>
    <t>GFI-POD stavka "Kapital i rezerve" (AOP 067; HRK 2.619.280 tis.) je u Revidiranom izvještaju iskazana u stavkama "Dionički kapital" (Bilješka 27 u usporedivom iznosu HRK 1.672.021 tis.), "Vlastite dionice" (Bilješka 27 u usporedivom iznosu HRK -124.418 tis.), "Kapitalne rezerve" (Bilješka 28 u usporedivom iznosu HRK 5.711 tis.), "Rezerve za fer vrijednost" (Bilješka 28 u usporedivom iznosu HRK 81 tis.), "Zakonske rezerve" (Bilješka 28 u usporedivom iznosu HRK 83.601 tis.), "Ostale rezerve" (Bilješka 28 u usporedivom iznosu HRK 105.846 tis.) te "Zadržana dobit" (Bilješka 28 u usporedivom iznosu HRK 876.438 tis.).
Napomena:  Radi potpune usporedivosti, slijedeće stavke treba promatrati kako je navedeno: Stavka Revidiranog izvještaja "Ostale rezerve" (Bilješka 28; HRK 105.846 tis.) odgovara GFI POD stavci "Rezerve za vlastite dionice" (AOP 072; HRK 136.815 tis.), dijelu GFI POD stavke "Preneseni gubitak" (AOP 083; HRK -33.219 tis.) te GFI POD stavke "Ostale rezerve" (AOP 075 HRK 2.250 tis.). Stavka Revidiranog izvještaja „Zadržana dobit“ (Bilješka 28; HRK 876.438 tis.) odgovara zbroju GFI POD stavki "Dobit poslovne godine" (AOP 086; HRK 304.605 tis.) te dijela stavke "Zadržana dobit" (AOP 083; HRK 571.833 tis.).</t>
  </si>
  <si>
    <t>Društvo Valamar Riviera d.d. u nastavku predstavlja tablice usporedbe stavki GFI POD financijskih izvještaja i revidiranih Bilješki za 2021. i 2022. godinu.</t>
  </si>
  <si>
    <t>Rekapitulacija usporedbe GFI-POD bilance i nekonsolidirane bilance iz Revidiranih izvještaja za 2022. godinu</t>
  </si>
  <si>
    <t>Rekapitulacija usporedbe GFI-POD reklasificirane bilance i bilance iz Revidiranih izvještaja za 2021. godinu</t>
  </si>
  <si>
    <t>GFI-POD BILANCA
stanje na dan 31.12.2022.
(u tisućama kuna)</t>
  </si>
  <si>
    <t>Rekapitulacija usporedbe GFI-POD računa dobiti i gubitka te nekonsolidiranog izvještaja o sveobuhvatnoj dobiti iz Revidiranog izvještaja za 2022. godinu</t>
  </si>
  <si>
    <t>Rekapitulacija usporedbe GFI-POD reklasificiranog računa dobiti i gubitka te nekonsolidiranog izvještaja o sveobuhvatnoj dobiti iz Revidiranog izvještaja za 2021. godinu</t>
  </si>
  <si>
    <t>Rekapitulacija usporedbe GFI-POD novčanog toka te nekonsolidiranog izvještaja o novčanom toku iz Revidiranog izvještaja za 2022. godinu</t>
  </si>
  <si>
    <t>GFI-POD IZVJEŠTAJ O NOVČANOM TOKU
u razdoblju od 1.1.2022. do 31.12.2022.
(u tisućama kuna)</t>
  </si>
  <si>
    <t>Rekapitulacija usporedbe GFI-POD Izvještaja o promjenama kapitala te nekonsolidiranog izvještaja o promjenama kapitala iz Revidiranog izvještaja za 2022. godinu</t>
  </si>
  <si>
    <t>Detaljnije informacije o financijskim izvještajima dostupne su u objavljenom PDF dokumentu "Godišnje izvješće 2022." koji je istovremeno s ovim dokumentom objavljen na internetskim stranicama 
HANFA-e, Zagrebačke burze i Izdavatelja.</t>
  </si>
  <si>
    <t>Informacije o osnovi za sastavljanje financijskih izvještaja i određenim računovodstvenim politikama dostupne su u objavljenom PDF dokumentu „Godišnje izvješće 2022.“ koji je istovremeno s ovim dokumentom objavljen na internetskim stranicama HANFA-e, Zagrebačke burze i Izdavatelja.</t>
  </si>
  <si>
    <t>GFI-POD IZVJEŠTAJ O PROMJENAMA KAPITALA
u razdoblju od 1.1.2022. do 31.12.2022.
(u tisućama kuna)</t>
  </si>
  <si>
    <t>GFI-POD stavka "Materijalna imovina" (AOP 010; HRK 3.525.519 tis.) je u Revidiranom izvještaju iskazana u stavkama "Nekretnine, postrojenja i oprema" (Bilješka 14 u usporedivom iznosu HRK 3.496.015  tis.), "Ulaganja u nekretnine" (Bilješka 15 u usporedivom iznosu HRK 2.902 tis.), te "Imovina s pravom korištenja" (Bilješka 30 u usporedivom iznosu HRK 26.602 tis.).</t>
  </si>
  <si>
    <t>Dio 21+dio 24</t>
  </si>
  <si>
    <t>GFI-POD stavka "Novac u banci i blagajni" (AOP 063; HRK 446.558 tis.) je u Revidiranom izvještaju iskazana u stavci "Novac i novčani ekvivalenti" (Bilješka 26 u usporedivom iznosu HRK 446.558 tis.).</t>
  </si>
  <si>
    <t>GFI-POD stavka "Obveze prema bankama i drugim financijskim institucijama" (AOP 103; HRK 1.389.452 tis.) je u Revidiranom izvještaju iskazana u dugoročnom dijelu stavke "Posudbe" (Bilješka 29 u usporedivom iznosu HRK 1.389.452 tis.).</t>
  </si>
  <si>
    <t>17+dio18+20+dio 21+dio 24</t>
  </si>
  <si>
    <t>14+15+16+
17+dio 18+
20+dio 21+dio 23+dio 24+25+dio 30</t>
  </si>
  <si>
    <t xml:space="preserve">Dio 30+
dio 31 </t>
  </si>
  <si>
    <t>7+8+9+14+15+16+30</t>
  </si>
  <si>
    <t xml:space="preserve">GFI-POD stavka "Ostale dugoročne obveze" (AOP 107; HRK 17.745 tis.) je u Revidiranom izvještaju iskazana unutar dugoročnog dijela stavke  "Obveze za imovinu s pravom korištenja" (Bilješka 30 u usporedivom iznosu HRK 17.745 tis.). </t>
  </si>
  <si>
    <t>dio 30</t>
  </si>
  <si>
    <t>GFI-POD RAČUN DOBITI I GUBITKA
u razdoblju od 1.1.2022. do 31.12.2022.
(u tisućama kuna)</t>
  </si>
  <si>
    <t>6+10</t>
  </si>
  <si>
    <t>GFI-POD stavka "Materijalni troškovi" (AOP 009; HRK 627.289 tis.) je u Revidiranom izvještaju iskazana u stavci "Nabavna vrijednost materijala i usluga" (Bilješka 7 u usporedivom iznosu HRK 627.289 tis.).</t>
  </si>
  <si>
    <t>Obzirom na drukčiji prikaz, a radi usporedivosti GFI-POD i Revidiranog izvještaja nužno je zbirno promatrati GFI-POD stavke "Kratkotrajna imovina" (AOP 037; HRK 525.781 tis.) i "Plaćeni troškovi budućeg razdoblja i obračunati prihodi" (AOP 064; HRK 16.349 tis.) u odnosu na stavku "Kratkotrajna imovina" Revidiranog izvješća (HRK 542.130 tis.).</t>
  </si>
  <si>
    <t>GFI-POD stavka "Potraživanja" (AOP 046; HRK 39.547 tis.) je u Revidiranom izvještaju iskazana unutar stavaka "Kupci i ostala potraživanja" (Bilješka 23; "Potraživanja od kupaca - neto" HRK 36.080 tis., "Potraživanja za više plaćeni PDV" HRK 1.444 tis., "Predujmovi dobavljačima" HRK 91 tis., "Potraživanja od zaposlenih" HRK 294 tis., "Potraživanja od državnih institucija" HRK 592 tis. te dio "Ostala kratkoročna potraživanja" HRK 1.046 tis.). 
Napomena:Ukupna stavka "Kupci i ostala potraživanja" Revidiranog izvješća (Bilješka 23) u iznosu 55.896 tis. je iskazana u stavkama "Potraživanja" (AOP 046; HRK 39.547 tis.) te "Plaćeni troškovi budućeg razdoblja i obračunati prihodi" (AOP 064; HRK 16.349 tis.).</t>
  </si>
  <si>
    <t>GFI-POD stavka "Vrijednosna usklađenja" (AOP 019; HRK 248 tis.) je u Revidiranom izvještaju iskazana unutar stavke "Ostali poslovni rashodi" (Bilješka 9; "Vrijednosno usklađenje imovine" u usporedivom iznosu HRK 248 tis.).
Napomena: Ukupan iznos stavke "Ostali poslovni rashodi" Revidiranog izvješća (Bilješka 9) u iznosu HRK 96.903 tis. je iskazan u stavkama "Ostali troškovi" (AOP 018; HRK 73.356 tis.), "Vrijednosna usklađenja" (AOP 019; HRK 248 tis.), "Rezerviranja" (AOP 022; HRK 15.886 tis.) te "Ostali poslovni rashodi" (AOP 029; HRK 7.413 tis.).</t>
  </si>
  <si>
    <t>GFI-POD stavka "Ostali poslovni rashodi" (AOP 029; HRK 7.413 tis.) je u Revidiranom izvještaju iskazana unutar stavki "Ostali poslovni rashodi" (Bilješka 9; "Otpisi nekretnina, postrojenja i oprema" HRK 1.749 tis., te "Ostali poslovni rashodi" HRK 5.664 tis.).
Napomena: Ukupan iznos stavke "Ostali poslovni rashodi" Revidiranog izvješća (Bilješka 9) u iznosu HRK 96.903 tis. je iskazan u stavkama "Ostali troškovi" (AOP 018; HRK 73.356 tis.), "Vrijednosna usklađenja" (AOP 019; HRK 248 tis.), "Rezerviranja" (AOP 022; HRK 15.886 tis.) te "Ostali poslovni rashodi" (AOP 029; HRK 7.413 tis.).</t>
  </si>
  <si>
    <t>Obzirom na drukčiji prikaz, a radi usporedivosti GFI-POD i Revidiranog izvještaja nužno je zbirno promatrati GFI-POD stavke "Dugoročne obveze" (AOP 097; HRK 1.418.778 tis.) i "Rezerviranja" (AOP 090; HRK 147.878 tis.) u odnosu na stavku "Dugoročne obveze" Revidiranog izvješća (HRK 1.566.655 tis.).</t>
  </si>
  <si>
    <t>Obzirom na drukčiji prikaz, a radi usporedivosti GFI-POD i Revidiranog izvještaja nužno je zbirno promatrati GFI-POD stavke "Kratkoročne obveze" (AOP 109; HRK 522.198 tis.) i "Odgođeno plaćanje troškova i prihod budućeg razdoblja" (AOP 124; HRK 59.403 tis.) u odnosu na stavke "Kratkoročne obveze" Revidiranog izvješća (HRK 581.602 tis.).</t>
  </si>
  <si>
    <t>GFI-POD stavka "Obveze prema bankama i drugim financijskim institucijama" (AOP 115; HRK 385.187 tis.) je u Revidiranom izvještaju iskazana unutar kratkoročnog dijela stavke "Posudbe" (Bilješka 29; "Obveze po kreditima banaka" u usporedivom iznosu HRK 385.187 tis.).</t>
  </si>
  <si>
    <r>
      <t>GFI-POD stavke "Prihodi na temelju upotrebe vlastitih proizvoda, roba i usluga" (AOP 004; HRK 405 tis.), "Ostali poslovni prihodi s poduzetnicima unutar grupe" (AOP 005; HRK 474.455 tis.) i "Ostali poslovni prihodi (izvan grupe)" (AOP 006; HRK 32.262 tis.) su u Revidiranom izvještaju iskazane unutar stavki "Ostali prihodi" (Bilješka 6; "Prihod od potpora, donacija i dr" HRK 2.816 tis., "Prihod od ukidanja rezervacija" HRK 6.341 tis., "Prihod od prefakturiranja" HRK 5.710 tis., "Prihod od osiguranja i po sudskim žalbama" HRK 2.874 tis., "Prihod od upotrebe vlastitih proizvoda i usluga" HRK 405 tis., "Naplata otpisanih potraživanja" HRK 2.146 tis., "Ostali prihodi" HRK 6.431 tis.), te "Ostali dobici/(gubici) - neto" (Bilješka 10; "Neto dobici od prodaje nekretnina, postrojenja i opreme"</t>
    </r>
    <r>
      <rPr>
        <sz val="9"/>
        <color rgb="FFFF0000"/>
        <rFont val="Arial"/>
        <family val="2"/>
        <charset val="238"/>
      </rPr>
      <t xml:space="preserve"> </t>
    </r>
    <r>
      <rPr>
        <sz val="9"/>
        <color theme="1"/>
        <rFont val="Arial"/>
        <family val="2"/>
        <charset val="238"/>
      </rPr>
      <t>HRK 480.399 tis.).</t>
    </r>
  </si>
  <si>
    <t>GFI-POD stavka "Ostali troškovi" (AOP 018; HRK 185.195 tis.) je u Revidiranom izvještaju iskazana unutar stavki "Troškovi zaposlenih" (Bilješka 8; "Trošak otpremnina" HRK 451 tis., "Ostali troškovi zaposlenih" u usporedivom iznosu HRK 111.388 tis.) te "Ostali poslovni rashodi" (Bilješka 9; "Komunalne naknade, koncesije i dr." HRK 32.433 tis., "Profesionalne usluge" HRK 25.113 tis., "Troškovi reprezentacije" HRK 6.422 tis. HRK, "Premije osiguranja" HRK 6.533 tis., "Bankarske usluge" HRK 1.252 tis., te "Stručni časopisi i dr. administrativni troškovi" HRK 1.603 tis.).
Napomena: Ukupan iznos stavke "Troškovi zaposlenih" Revidiranog izvješća (Bilješka 8) u iznosu HRK 672.395 tis. je iskazan u stavkama "Troškovi osoblja" (AOP 013; HRK 557.627 tis.), "Ostali troškovi" (AOP 018; HRK 111.839 tis.) i "Rezerviranja" (AOP 022; HRK 2.929 tis.). 
Ukupan iznos stavke "Ostali poslovni rashodi" Revidiranog izvješća (Bilješka 9) u iznosu HRK 96.903 tis. je iskazan u stavkama "Ostali troškovi" (AOP 018; HRK 73.356 tis.), "Vrijednosna usklađenja" (AOP 019; HRK 248 tis.), "Rezerviranja" (AOP 022; HRK 15.886 tis.) te "Ostali poslovni rashodi" (AOP 029; HRK 7.413 tis.).</t>
  </si>
  <si>
    <t>GFI-POD stavka "Plaćeni troškovi budućeg razdoblja i obračunati prihodi" (AOP 064; HRK 16.349 tis.) je u Revidiranom izvještaju iskazana unutar stavke "Kupci i ostala potraživanja" (Bilješka 23; "Obračunati nefakturirani prihodi" HRK 2.394 tis., "Potraživanja za kamatu" HRK 27 tis., "Unaprijed plaćeni troškovi" HRK 13.913 tis. te dio "Ostala kratkoročna potraživanja" HRK 15 tis.).
Napomena: Ukupna stavka "Kupci i ostala potraživanja" Revidiranog izvješća (Bilješka 23) u iznosu 55.896 tis. je iskazana u stavkama "Potraživanja" (AOP 046; HRK 39.547 tis.) te "Plaćeni troškovi budućeg razdoblja i obračunati prihodi" (AOP 064; HRK 16.349 tis.).</t>
  </si>
  <si>
    <t>32+ dio 31</t>
  </si>
  <si>
    <t xml:space="preserve">GFI-POD stavka "Financijska imovina" (AOP 020; HRK 1.068.140 tis.) je u Revidiranom izvještaju iskazana u stavkama "Ulaganja u ovisna društva (Bilješka 17 u usporedivom iznosu HRK 941.804 tis.), "Udjel u pridružene subjekte" (Bilješka 18 u usporedivom iznosu HRK 107.185 tis. (prikazan u Revidiranom izvještaju kao zasebna stavka), "Financijska imovina" (Bilješka 20 u usporedivom iznosu HRK 332 tis.), u dugoročnom dijelu stavke "Krediti i depoziti" (Bilješka 21 u usporedivom iznosu HRK 7.315 tis.) te u dugoročno dijelu stavke Derivativni financijski instrumenti (Bilješka 24 u usporedivom iznosu 11.504 tis. HRK)
Napomena: Ukupna stavka "Derivativni financijski instrumenti" Revidiranog izvješća (Bilješka 24) u iznosu 18.585 tis. je iskazana u stavkama "Dugotrajna fin. imovina" (AOP 020; HRK 11.504 tis.) te "Financijska imovina" (AOP 053; HRK 7.081 tis.) </t>
  </si>
  <si>
    <t>Obzirom na drukčiji prikaz, a radi usporedivosti GFI-POD i Revidiranog izvještaja nužno je zbirno promatrati GFI-POD stavke "Troškovi osoblja" (AOP 013; HRK 557.627 tis.), "Ostali troškovi" (AOP 018; HRK 185.195 tis.), "Vrijednosna usklađenja" (AOP 019; HRK 248 tis.), "Rezerviranja" (AOP 022; HRK 18.815 tis.) i "Ostali poslovni rashodi" (AOP 029; HRK 7.413 tis.) u odnosu na stavke "Troškovi zaposlenih" (Bilješka 8; HRK 672.395 tis.) te "Ostali poslovni rashodi (Bilješka 9; HRK 96.903 tis.) Revidiranog izvješća.</t>
  </si>
  <si>
    <t>GFI-POD stavka "Rezerviranja" (AOP 022; HRK 18.815 tis.) je u Revidiranom izvještaju iskazana unutar stavki "Troškovi zaposlenih" (Bilješka 8; "Rezerviranja za otpremnine i jubilarne nagrade" HRK 2.929 tis.) te "Ostali poslovni rashodi" (Bilješka 9; "Rezerviranja" HRK 989 tis. i "Rezerviranja za turističko zemljište" HRK 14.897 tis.).
Napomena: Ukupan iznos stavke "Troškovi zaposlenih" Revidiranog izvješća (Bilješka 8) u iznosu HRK 672.395 tis. je iskazan u stavkama "Troškovi osoblja" (AOP 013; HRK 557.627 tis.), "Ostali troškovi" (AOP 018; HRK 111.839 tis.) i "Rezerviranja" (AOP 022; HRK 2.929 tis.). 
Ukupan iznos stavke "Ostali poslovni rashodi" Revidiranog izvješća (Bilješka 9) u iznosu HRK 96.903 tis. je iskazan u stavkama "Ostali troškovi" (AOP 018; HRK 73.356 tis.), "Vrijednosna usklađenja" (AOP 019; HRK 248 tis.), "Rezerviranja" (AOP 022; HRK 15.886 tis.) te "Ostali poslovni rashodi" (AOP 029; HRK 7.413 tis.).</t>
  </si>
  <si>
    <t>Dio 21+22+
dio 23+dio 24+26</t>
  </si>
  <si>
    <t>25+
dio 29+dio 30</t>
  </si>
  <si>
    <t>5+6+10</t>
  </si>
  <si>
    <r>
      <t>GFI-POD stavka "Troškovi osoblja" (AOP 013; HRK 557.627 tis.) je u Revidiranom izvještaju iskazana unutar stavke "Troškovi zaposlenih" (Bilješka 8; "Plaće - neto" HRK 361.681 tis., "</t>
    </r>
    <r>
      <rPr>
        <sz val="9"/>
        <color rgb="FFFF0000"/>
        <rFont val="Arial"/>
        <family val="2"/>
        <charset val="238"/>
      </rPr>
      <t>Troškovi poreza i doprinosa iz plaća" HRK 129.991 tis.</t>
    </r>
    <r>
      <rPr>
        <sz val="9"/>
        <rFont val="Arial"/>
        <family val="2"/>
        <charset val="238"/>
      </rPr>
      <t>, "Troškovi zdravstvenog osiguranja" HRK 65.955 tis.</t>
    </r>
    <r>
      <rPr>
        <sz val="9"/>
        <color rgb="FFFF0000"/>
        <rFont val="Arial"/>
        <family val="2"/>
        <charset val="238"/>
      </rPr>
      <t>).</t>
    </r>
    <r>
      <rPr>
        <sz val="9"/>
        <rFont val="Arial"/>
        <family val="2"/>
        <charset val="238"/>
      </rPr>
      <t xml:space="preserve">
Napomena:  Ukupan iznos stavke "Troškovi zaposlenih" Revidiranog izvješća (Bilješka 8) u iznosu HRK 672.395 tis. je iskazan u stavkama "Troškovi osoblja" (AOP 013; HRK 557.627 tis.), "Ostali troškovi" (AOP 018; HRK 111.839 tis.) i "Rezerviranja" (AOP 022; HRK 2.929 tis.). </t>
    </r>
  </si>
  <si>
    <r>
      <t>GFI-POD stavka "Neto novčani tokovi od investicijskih aktivnosti" (AOP 034; HRK -</t>
    </r>
    <r>
      <rPr>
        <b/>
        <sz val="9"/>
        <color rgb="FFFF0000"/>
        <rFont val="Arial"/>
        <family val="2"/>
        <charset val="238"/>
      </rPr>
      <t>149.710</t>
    </r>
    <r>
      <rPr>
        <b/>
        <sz val="9"/>
        <color rgb="FF333399"/>
        <rFont val="Arial"/>
        <family val="2"/>
        <charset val="238"/>
      </rPr>
      <t xml:space="preserve"> tis.) je u Revidiranom izvještaju iskazana u stavci "Novčani tok od ulagačkih aktivnosti" u usporedivom iznosu HRK -</t>
    </r>
    <r>
      <rPr>
        <b/>
        <sz val="9"/>
        <color rgb="FFFF0000"/>
        <rFont val="Arial"/>
        <family val="2"/>
        <charset val="238"/>
      </rPr>
      <t>149.710</t>
    </r>
    <r>
      <rPr>
        <b/>
        <sz val="9"/>
        <color rgb="FF333399"/>
        <rFont val="Arial"/>
        <family val="2"/>
        <charset val="238"/>
      </rPr>
      <t xml:space="preserve"> tis.</t>
    </r>
  </si>
  <si>
    <r>
      <t>GFI-POD stavka "Financijski prihodi" (AOP 030; HRK 70.947 tis.) je u Revidiranom izvještaju iskazana unutar stavki "Neto financijski prihodi/(rashodi)" u dijelu financijskih prihoda (Bilješka 11; "Prihodi od kamata" HRK 66 tis., "Neto pozitivne tečajne razlike - ostalo " HRK 4.429 tis.,"Realizirani neto dobici od promjene vrijednosti valutnih terminskih ugovora i kam. swap-a" HRK 3.367 tis., "Prihodi od cassa sconto" HRK 1.688 tis., "Prihod od dividendi i ostali novčani prinosi" HR</t>
    </r>
    <r>
      <rPr>
        <b/>
        <sz val="9"/>
        <color theme="3"/>
        <rFont val="Arial"/>
        <family val="2"/>
        <charset val="238"/>
      </rPr>
      <t>K 38.430</t>
    </r>
    <r>
      <rPr>
        <b/>
        <sz val="9"/>
        <color rgb="FF333399"/>
        <rFont val="Arial"/>
        <family val="2"/>
        <charset val="238"/>
      </rPr>
      <t xml:space="preserve"> tis. te "Promjena vrijednosti valutnih terminskih ugovora i kamatnog swap-a" HRK 22.967 tis.).
Napomena: Ukupan iznos stavke "Neto financijski rashodi" Revidiranog izvješća (Bilješka 11) u iznosu HRK 13.872 tis. je iskazan u stavkama "Financijski prihodi" (AOP 030; HRK 70.947 tis.) i "Financijski rashodi" (AOP 041; HRK 57.075 tis.).</t>
    </r>
  </si>
  <si>
    <r>
      <t>GFI-POD stavka "Financijski rashodi" (AOP 041; HRK 57.075 tis.) je u Revidiranom izvještaju iskazana unutar stavki "Neto financijski prihodi/(rashodi)" u dijelu financijskih rashoda (Bilješka 11; "Rashod od kamata" HRK</t>
    </r>
    <r>
      <rPr>
        <b/>
        <sz val="9"/>
        <color rgb="FFFF0000"/>
        <rFont val="Arial"/>
        <family val="2"/>
        <charset val="238"/>
      </rPr>
      <t xml:space="preserve"> 47.827</t>
    </r>
    <r>
      <rPr>
        <b/>
        <sz val="9"/>
        <color rgb="FF333399"/>
        <rFont val="Arial"/>
        <family val="2"/>
        <charset val="238"/>
      </rPr>
      <t xml:space="preserve"> tis., </t>
    </r>
    <r>
      <rPr>
        <b/>
        <sz val="9"/>
        <color rgb="FFFF0000"/>
        <rFont val="Arial"/>
        <family val="2"/>
        <charset val="238"/>
      </rPr>
      <t>"Rashod od financijskog instrumenta" HRK 1.146 tis.,</t>
    </r>
    <r>
      <rPr>
        <b/>
        <sz val="9"/>
        <color rgb="FF333399"/>
        <rFont val="Arial"/>
        <family val="2"/>
        <charset val="238"/>
      </rPr>
      <t xml:space="preserve"> "Ostali financijski rashodi" HRK 1.880 tis. te  "Neto negativne tečajne razlike od financijskih aktivnosti" HRK 6.222 tis.).
Napomena: Ukupan iznos stavke "Neto financijski rashodi" Revidiranog izvješća (Bilješka 11) u iznosu HRK 13.872 tis. je iskazan u stavkama "Financijski prihodi" (AOP 030; HRK 70.947 tis.) i "Financijski rashodi" (AOP 041; HRK 57.075 tis.).</t>
    </r>
  </si>
  <si>
    <r>
      <t xml:space="preserve">GFI-POD stavka "Neto novčani tokovi od poslovnih aktivnosti" (AOP 020; HRK 542.352 tis.) je u Revidiranom izvještaju iskazana u stavkama "Novčani tok od poslovnih aktivnosti" u usporedivom iznosu HRK 612.814 tis. te stavci "Plaćena kamata" (Novčani tok od financijskih aktivnosti) u iznosu HRK </t>
    </r>
    <r>
      <rPr>
        <b/>
        <sz val="9"/>
        <color rgb="FFFF0000"/>
        <rFont val="Arial"/>
        <family val="2"/>
        <charset val="238"/>
      </rPr>
      <t>-70.462</t>
    </r>
    <r>
      <rPr>
        <b/>
        <sz val="9"/>
        <color rgb="FF333399"/>
        <rFont val="Arial"/>
        <family val="2"/>
        <charset val="238"/>
      </rPr>
      <t xml:space="preserve"> tis.</t>
    </r>
  </si>
  <si>
    <r>
      <t>GFI-POD stavka "Kapital i rezerve" (AOP 067; HRK 3.074.950 tis.) je u Revidiranom izvještaju iskazana u stavci "Dionička glavnica" (Bilješke 27 i 28 u usporedivom iznosu HRK</t>
    </r>
    <r>
      <rPr>
        <b/>
        <sz val="9"/>
        <color rgb="FFFF0000"/>
        <rFont val="Arial"/>
        <family val="2"/>
        <charset val="238"/>
      </rPr>
      <t xml:space="preserve"> 3.074.952</t>
    </r>
    <r>
      <rPr>
        <b/>
        <sz val="9"/>
        <color rgb="FF333399"/>
        <rFont val="Arial"/>
        <family val="2"/>
        <charset val="238"/>
      </rPr>
      <t xml:space="preserve"> tis.).</t>
    </r>
  </si>
  <si>
    <r>
      <t xml:space="preserve">GFI-POD stavka "Kapital i rezerve" (AOP 067; HRK </t>
    </r>
    <r>
      <rPr>
        <b/>
        <sz val="9"/>
        <color rgb="FFFF0000"/>
        <rFont val="Arial"/>
        <family val="2"/>
        <charset val="238"/>
      </rPr>
      <t xml:space="preserve">3.074.952 </t>
    </r>
    <r>
      <rPr>
        <b/>
        <sz val="9"/>
        <color rgb="FF333399"/>
        <rFont val="Arial"/>
        <family val="2"/>
        <charset val="238"/>
      </rPr>
      <t xml:space="preserve">tis.) je u Revidiranom izvještaju iskazana u stavkama "Dionički kapital" (Bilješka 27 u usporedivom iznosu HRK 1.672.021 tis.), "Vlastite dionice" (Bilješka 27 u usporedivom iznosu HRK -124.418 tis.), "Kapitalne rezerve" (Bilješka 28 u usporedivom iznosu HRK 5.711 tis.), "Rezerve za fer vrijednost" (Bilješka 28 u usporedivom iznosu HRK 59 tis.), "Zakonske rezerve" (Bilješka 28 u usporedivom iznosu HRK 83.601 tis.), "Ostale rezerve" (Bilješka 28 u usporedivom iznosu HRK 213.869 tis.) te "Zadržana dobit" (Bilješka 28 u usporedivom iznosu HRK </t>
    </r>
    <r>
      <rPr>
        <b/>
        <sz val="9"/>
        <color rgb="FFFF0000"/>
        <rFont val="Arial"/>
        <family val="2"/>
        <charset val="238"/>
      </rPr>
      <t>1.224.10</t>
    </r>
    <r>
      <rPr>
        <b/>
        <sz val="9"/>
        <color rgb="FF333399"/>
        <rFont val="Arial"/>
        <family val="2"/>
        <charset val="238"/>
      </rPr>
      <t xml:space="preserve">9 tis.).
Napomena:  Radi potpune usporedivosti, slijedeće stavke treba promatrati kako je navedeno: Stavka Revidiranog izvještaja "Ostale rezerve" (Bilješka 28; HRK 213.869 tis.) odgovara GFI POD stavci "Rezerve za vlastite dionice" (AOP 072; HRK 136.815 tis.), dijelu GFI POD stavke "Preneseni gubitak" (AOP 083; HRK -38.520 tis.) te GFI POD stavke "Ostale rezerve" (AOP 075 HRK 38.534 tis.). Stavka Revidiranog izvještaja „Zadržana dobit“ (Bilješka 28; HRK </t>
    </r>
    <r>
      <rPr>
        <b/>
        <sz val="9"/>
        <color rgb="FFFF0000"/>
        <rFont val="Arial"/>
        <family val="2"/>
        <charset val="238"/>
      </rPr>
      <t>1.224.109</t>
    </r>
    <r>
      <rPr>
        <b/>
        <sz val="9"/>
        <color rgb="FF333399"/>
        <rFont val="Arial"/>
        <family val="2"/>
        <charset val="238"/>
      </rPr>
      <t xml:space="preserve"> tis.) odgovara zbroju GFI POD stavki "Dobit poslovne godine" (AOP 086; HRK 560.684 tis.) te dijela stavke "Zadržana dobit" (AOP 083; HRK 663.425 tis.).</t>
    </r>
  </si>
  <si>
    <r>
      <t xml:space="preserve">GFI-POD stavka "Ostale kratkoročne obveze" (AOP 123; HRK 12.775 tis.) je u Revidiranom izvještaju iskazana unutar kratkoročnih dijelova stavki "Dobavljači i ostale obveze" (Bilješka 31 "Ostale obveze" HRK </t>
    </r>
    <r>
      <rPr>
        <sz val="9"/>
        <color rgb="FFFF0000"/>
        <rFont val="Arial"/>
        <family val="2"/>
        <charset val="238"/>
      </rPr>
      <t>7.718</t>
    </r>
    <r>
      <rPr>
        <sz val="9"/>
        <rFont val="Arial"/>
        <family val="2"/>
        <charset val="238"/>
      </rPr>
      <t xml:space="preserve"> tis.) te "Obveze za imovinu s pravom korištenja" (Bilješka 30 u usporedivom iznosu HRK 5.058 tis.).
Napomena: Ukupan kratkoročni dio stavke "Dobavljači i ostale obveze" Revidiranog izvješća (Bilješka 31) u iznosu HRK 191.357 tis. je iskazan u stavkama "Obveze za predujmove" (AOP 116; HRK 28.989 tis.), "Obveze prema  poduzetnicima unutar grupe, obveze prema društvima povezanim sudjelujućim interesom i obveze prema dobavljačima" (AOP 110, 112 i 117; HRK 58.784 tis.), "Obveze prema zaposlenicima" (AOP 119; HRK 25.948 tis.), "Obveze za poreze, doprinose i slična davanja" (AOP 120; HRK 10.515 tis.), "Ostale kratkoročne obveze" (AOP 123; HRK </t>
    </r>
    <r>
      <rPr>
        <sz val="9"/>
        <color rgb="FFFF0000"/>
        <rFont val="Arial"/>
        <family val="2"/>
        <charset val="238"/>
      </rPr>
      <t>7.718</t>
    </r>
    <r>
      <rPr>
        <sz val="9"/>
        <rFont val="Arial"/>
        <family val="2"/>
        <charset val="238"/>
      </rPr>
      <t xml:space="preserve"> tis.), te "Odgođeno plaćanje troškova i prihod budućeg razdoblja" (dio AOP 124; HRK 59.403 tis.). </t>
    </r>
  </si>
  <si>
    <r>
      <rPr>
        <sz val="9"/>
        <color theme="1"/>
        <rFont val="Arial"/>
        <family val="2"/>
        <charset val="238"/>
      </rPr>
      <t>GFI-POD stavka "Obveze za poreze, doprinose i slična davanja" (AOP 120; HRK 10.515 tis.) je u Revidiranom izvještaju iskazana unutar kratkoročnog dijela stavke "Dobavljači i ostale obveze" (Bilješka 31 "Obveze za poreze i doprinose i druge pristojbe" u usporedivom iznosu HRK 10.515 tis.).</t>
    </r>
    <r>
      <rPr>
        <sz val="9"/>
        <color rgb="FFFF0000"/>
        <rFont val="Arial"/>
        <family val="2"/>
        <charset val="238"/>
      </rPr>
      <t xml:space="preserve">
</t>
    </r>
    <r>
      <rPr>
        <sz val="9"/>
        <color theme="1"/>
        <rFont val="Arial"/>
        <family val="2"/>
        <charset val="238"/>
      </rPr>
      <t xml:space="preserve">Napomena: Ukupan kratkoročni dio stavke "Dobavljači i ostale obveze" Revidiranog izvješća (Bilješka 31) u iznosu HRK 191.357 tis. je iskazan u stavkama "Obveze za predujmove" (AOP 116; HRK 28.989 tis.), "Obveze prema  poduzetnicima unutar grupe, obveze prema društvima povezanim sudjelujućim interesom i obveze prema dobavljačima" (AOP 110, 112 i 117; HRK 58.784 tis.), "Obveze prema zaposlenicima" (AOP 119; HRK 25.948 tis.), "Obveze za poreze, doprinose i slična davanja" (AOP 120; HRK 10.515 tis.), "Ostale kratkoročne obveze" (AOP 123; HRK </t>
    </r>
    <r>
      <rPr>
        <sz val="9"/>
        <color rgb="FFFF0000"/>
        <rFont val="Arial"/>
        <family val="2"/>
        <charset val="238"/>
      </rPr>
      <t>7.718</t>
    </r>
    <r>
      <rPr>
        <sz val="9"/>
        <color theme="1"/>
        <rFont val="Arial"/>
        <family val="2"/>
        <charset val="238"/>
      </rPr>
      <t xml:space="preserve"> tis.), te "Odgođeno plaćanje troškova i prihod budućeg razdoblja" (dio AOP 124; HRK 59.403 tis.). </t>
    </r>
  </si>
  <si>
    <r>
      <t xml:space="preserve">GFI-POD stavka "Odgođeno plaćanje troškova i prihod budućeg razdoblja" (AOP 124; HRK 59.403 tis.) je u Revidiranom izvještaju iskazana unutar stavaka  "Dobavljači i ostale obveze" (Bilješka 31; "Obveze po kamatama" HRK 2.205 tis., "Obveze za ukalkulirani godišnji odmor i sate preraspodjele" HRK 15.058 tis., "Obračunate obveze za porez na dodanu vrijednost u nerealiziranim prihodima" HRK 289 tis., "Obveze za ukalkulirane troškove" HRK 32.575 tis. te "Obveze za obračunati porez za nagrađivanje radnika" HRK 9.276 tis.)
Napomena: Ukupan kratkoročni dio stavke "Dobavljači i ostale obveze" Revidiranog izvješća (Bilješka 31) u iznosu HRK 191.357 tis. je iskazan u stavkama "Obveze za predujmove" (AOP 116; HRK 28.989 tis.), "Obveze prema  poduzetnicima unutar grupe, obveze prema društvima povezanim sudjelujućim interesom i obveze prema dobavljačima" (AOP 110, 112 i 117; HRK 58.784 tis.), "Obveze prema zaposlenicima" (AOP 119; HRK 25.948 tis.), "Obveze za poreze, doprinose i slična davanja" (AOP 120; HRK 10.515 tis.), "Ostale kratkoročne obveze" (AOP 123; HRK </t>
    </r>
    <r>
      <rPr>
        <b/>
        <sz val="9"/>
        <color rgb="FFFF0000"/>
        <rFont val="Arial"/>
        <family val="2"/>
        <charset val="238"/>
      </rPr>
      <t>7.718</t>
    </r>
    <r>
      <rPr>
        <b/>
        <sz val="9"/>
        <color rgb="FF333399"/>
        <rFont val="Arial"/>
        <family val="2"/>
        <charset val="238"/>
      </rPr>
      <t xml:space="preserve"> tis.), te "Odgođeno plaćanje troškova i prihod budućeg razdoblja" (dio AOP 124; HRK 59.403 tis.). </t>
    </r>
  </si>
  <si>
    <r>
      <t>GFI-POD stavka "Obveze za predujmove" (AOP 116; HRK 28.989 tis.) je u Revidiranom izvještaju iskazana unutar kratkoročnog dijela stavke "Dobavljači i ostale obveze" (Bilješka 31; "Obveze za predujmove" u usporedivom iznosu HRK 28.989 tis.). 
Napomena: Ukupan kratkoročni dio stavke "Dobavljači i ostale obveze" Revidiranog izvješća (Bilješka 31) u iznosu HRK 191.357 tis. je iskazan u stavkama "Obveze za predujmove" (AOP 116; HRK 28.989 tis.), "Obveze prema  poduzetnicima unutar grupe, obveze prema društvima povezanim sudjelujućim interesom i obveze prema dobavljačima" (AOP 110, 112 i 117; HRK 58.784 tis.), "Obveze prema zaposlenicima" (AOP 119; HRK 25.948 tis.), "Obveze za poreze, doprinose i slična davanja" (AOP 120; HRK 10.515 tis.), "Ostale kratkoročne obveze" (AOP 123; HRK</t>
    </r>
    <r>
      <rPr>
        <sz val="9"/>
        <color rgb="FFFF0000"/>
        <rFont val="Arial"/>
        <family val="2"/>
        <charset val="238"/>
      </rPr>
      <t xml:space="preserve"> 7.718</t>
    </r>
    <r>
      <rPr>
        <sz val="9"/>
        <rFont val="Arial"/>
        <family val="2"/>
        <charset val="238"/>
      </rPr>
      <t xml:space="preserve"> tis.), te "Odgođeno plaćanje troškova i prihod budućeg razdoblja" (dio AOP 124; HRK 59.403 tis.). </t>
    </r>
  </si>
  <si>
    <r>
      <rPr>
        <sz val="9"/>
        <color theme="1"/>
        <rFont val="Arial"/>
        <family val="2"/>
        <charset val="238"/>
      </rPr>
      <t>GFI-POD stavke "Obveze prema poduzetnicima unutar grupe" (AOP 110; HRK 221 tis.), "Obveze prema društvima povezanim sudjelujućim interesom" (AOP 112; HRK 18 tis.) i  "Obveze prema dobavljačima" (AOP 117; HRK 58.545 tis.) je u Revidiranom izvještaju iskazana unutar kratkoročnog dijela stavke "Dobavljači i ostale obveze" (Bilješka 31; "Obveze prema dobavljačima" HRK 58.466 tis., "Obveze prema dobavljačima - povezana društva" HRK 318 tis.).</t>
    </r>
    <r>
      <rPr>
        <sz val="9"/>
        <color rgb="FFFF0000"/>
        <rFont val="Arial"/>
        <family val="2"/>
        <charset val="238"/>
      </rPr>
      <t xml:space="preserve">
</t>
    </r>
    <r>
      <rPr>
        <sz val="9"/>
        <color theme="1"/>
        <rFont val="Arial"/>
        <family val="2"/>
        <charset val="238"/>
      </rPr>
      <t xml:space="preserve">Napomena:Ukupan kratkoročni dio stavke "Dobavljači i ostale obveze" Revidiranog izvješća (Bilješka 31) u iznosu HRK 191.357 tis. je iskazan u stavkama "Obveze za predujmove" (AOP 116; HRK 28.989 tis.), "Obveze prema  poduzetnicima unutar grupe, obveze prema društvima povezanim sudjelujućim interesom i obveze prema dobavljačima" (AOP 110, 112 i 117; HRK 58.784 tis.), "Obveze prema zaposlenicima" (AOP 119; HRK 25.948 tis.), "Obveze za poreze, doprinose i slična davanja" (AOP 120; HRK 10.515 tis.), "Ostale kratkoročne obveze" (AOP 123; HRK </t>
    </r>
    <r>
      <rPr>
        <sz val="9"/>
        <color rgb="FFFF0000"/>
        <rFont val="Arial"/>
        <family val="2"/>
        <charset val="238"/>
      </rPr>
      <t xml:space="preserve">7.718 </t>
    </r>
    <r>
      <rPr>
        <sz val="9"/>
        <color theme="1"/>
        <rFont val="Arial"/>
        <family val="2"/>
        <charset val="238"/>
      </rPr>
      <t xml:space="preserve">tis.), te "Odgođeno plaćanje troškova i prihod budućeg razdoblja" (dio AOP 124; HRK 59.403 tis.). </t>
    </r>
  </si>
  <si>
    <r>
      <t xml:space="preserve">GFI-POD stavka "Obveze prema zaposlenicima" (AOP 119; HRK 25.948 tis.) je u Revidiranom izvještaju iskazana unutar kratkoročnog dijela stavke "Dobavljači i ostale obveze" (Bilješka 31; "Obveze prema zaposlenima" u usporedivom iznosu HRK 25.948 tis.).
Napomena:Ukupan kratkoročni dio stavke "Dobavljači i ostale obveze" Revidiranog izvješća (Bilješka 31) u iznosu HRK 191.357 tis. je iskazan u stavkama "Obveze za predujmove" (AOP 116; HRK 28.989 tis.), "Obveze prema  poduzetnicima unutar grupe, obveze prema društvima povezanim sudjelujućim interesom i obveze prema dobavljačima" (AOP 110, 112 i 117; HRK 58.784 tis.), "Obveze prema zaposlenicima" (AOP 119; HRK 25.948 tis.), "Obveze za poreze, doprinose i slična davanja" (AOP 120; HRK 10.515 tis.), "Ostale kratkoročne obveze" (AOP 123; HRK </t>
    </r>
    <r>
      <rPr>
        <sz val="9"/>
        <color rgb="FFFF0000"/>
        <rFont val="Arial"/>
        <family val="2"/>
        <charset val="238"/>
      </rPr>
      <t>7.718</t>
    </r>
    <r>
      <rPr>
        <sz val="9"/>
        <rFont val="Arial"/>
        <family val="2"/>
        <charset val="238"/>
      </rPr>
      <t xml:space="preserve"> tis.), te "Odgođeno plaćanje troškova i prihod budućeg razdoblja" (dio AOP 124; HRK 59.403 tis.). </t>
    </r>
  </si>
  <si>
    <r>
      <t xml:space="preserve">GFI-POD stavka "Rezerviranja" (AOP 090; HRK 147.878 tis.) je u Revidiranom izvještaju iskazana u dugoročnim obvezama u stavci "Rezerviranja" (Bilješka 32; dio stavke "Otpremnine i jubilarne nagrade" u iznosu HRK 21.600 tis., stavka "Pravni sporovi" u usporedivom iznosu HRK 28.715 tis. te "Ostalo" u iznosu HRK 39.725 tis.) te u dugoročnim obvezama stavke "Naknade za koncesije" (Bilješka 31 u usporedivom iznosu HRK </t>
    </r>
    <r>
      <rPr>
        <b/>
        <sz val="9"/>
        <color rgb="FFFF0000"/>
        <rFont val="Arial"/>
        <family val="2"/>
        <charset val="238"/>
      </rPr>
      <t>57.837</t>
    </r>
    <r>
      <rPr>
        <b/>
        <sz val="9"/>
        <color rgb="FF333399"/>
        <rFont val="Arial"/>
        <family val="2"/>
        <charset val="238"/>
      </rPr>
      <t xml:space="preserve"> tis).</t>
    </r>
  </si>
  <si>
    <r>
      <t xml:space="preserve">GFI-POD stavka "Neto novčani tokovi od financijskih aktivnosti" (AOP 046; HRK </t>
    </r>
    <r>
      <rPr>
        <b/>
        <sz val="9"/>
        <color rgb="FFFF0000"/>
        <rFont val="Arial"/>
        <family val="2"/>
        <charset val="238"/>
      </rPr>
      <t>-528.225</t>
    </r>
    <r>
      <rPr>
        <b/>
        <sz val="9"/>
        <color rgb="FF333399"/>
        <rFont val="Arial"/>
        <family val="2"/>
        <charset val="238"/>
      </rPr>
      <t xml:space="preserve"> tis.) je u Revidiranom izvještaju iskazana u stavci "Novčani tok od financijskih aktivnosti" u usporedivom iznosu HRK </t>
    </r>
    <r>
      <rPr>
        <b/>
        <sz val="9"/>
        <color rgb="FF333399"/>
        <rFont val="Arial"/>
        <family val="2"/>
        <charset val="238"/>
      </rPr>
      <t xml:space="preserve">-457.764 tis. uvećanoj za stavku "Plaćena kamata" u iznosu HRK </t>
    </r>
    <r>
      <rPr>
        <b/>
        <sz val="9"/>
        <color rgb="FFFF0000"/>
        <rFont val="Arial"/>
        <family val="2"/>
        <charset val="238"/>
      </rPr>
      <t>-70.462</t>
    </r>
    <r>
      <rPr>
        <b/>
        <sz val="9"/>
        <color rgb="FF333399"/>
        <rFont val="Arial"/>
        <family val="2"/>
        <charset val="238"/>
      </rPr>
      <t xml:space="preserve"> tis.</t>
    </r>
  </si>
  <si>
    <t xml:space="preserve">GFI-POD stavka "Financijska imovina" (AOP 053; HRK 7.337 tis.) je u Revidiranom izvještaju iskazana u stavci "Krediti i depoziti" - kratkoročni dio (Bilješka 21 u usporedivom iznosu HRK 256 tis.) te u kratkoročnom dijelu "Derivativni financijski instrumenti" (Bilješka 24 u usporedivom iznosu HRK 7.081 tis.)
Napomena: Ukupna stavka "Derivativni financijski instrumenti" Revidiranog izvješća (Bilješka 24) u iznosu 18.585 tis. je iskazana u stavkama "Dugotrajna fin. imovina" (AOP 020; HRK 11.504 tis.) te "Financijska imovina" (AOP 053; HRK 7.081 tis.)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</si>
</sst>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 _k_n_-;\-* #,##0.00\ _k_n_-;_-* &quot;-&quot;??\ _k_n_-;_-@_-"/>
    <numFmt numFmtId="165" formatCode="000"/>
    <numFmt numFmtId="166" formatCode="00"/>
    <numFmt numFmtId="167" formatCode="_-* #,##0_-;\-* #,##0_-;_-* &quot;-&quot;??_-;_-@_-"/>
    <numFmt numFmtId="168" formatCode="_-* #,##0\ _k_n_-;\-* #,##0\ _k_n_-;_-* &quot;-&quot;??\ _k_n_-;_-@_-"/>
  </numFmts>
  <fonts count="5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0"/>
      <name val="Arial"/>
      <family val="2"/>
      <charset val="238"/>
    </font>
    <font>
      <sz val="10"/>
      <color theme="1"/>
      <name val="Arial"/>
      <family val="2"/>
      <charset val="238"/>
    </font>
    <font>
      <b/>
      <sz val="10"/>
      <color theme="1"/>
      <name val="Arial"/>
      <family val="2"/>
      <charset val="238"/>
    </font>
    <font>
      <b/>
      <sz val="9"/>
      <color theme="1"/>
      <name val="Arial"/>
      <family val="2"/>
      <charset val="238"/>
    </font>
    <font>
      <sz val="9"/>
      <color rgb="FFFF0000"/>
      <name val="Arial"/>
      <family val="2"/>
      <charset val="238"/>
    </font>
    <font>
      <sz val="9"/>
      <color rgb="FF0070C0"/>
      <name val="Arial"/>
      <family val="2"/>
      <charset val="238"/>
    </font>
    <font>
      <b/>
      <sz val="9"/>
      <color rgb="FF333399"/>
      <name val="Arial"/>
      <family val="2"/>
      <charset val="238"/>
    </font>
    <font>
      <sz val="9"/>
      <color rgb="FF333399"/>
      <name val="Arial"/>
      <family val="2"/>
      <charset val="238"/>
    </font>
    <font>
      <sz val="9"/>
      <color theme="1"/>
      <name val="Arial"/>
      <family val="2"/>
      <charset val="238"/>
    </font>
    <font>
      <b/>
      <sz val="9"/>
      <color rgb="FFFF0000"/>
      <name val="Arial"/>
      <family val="2"/>
      <charset val="238"/>
    </font>
    <font>
      <sz val="10"/>
      <color rgb="FFFF0000"/>
      <name val="Arial"/>
      <family val="2"/>
      <charset val="238"/>
    </font>
    <font>
      <i/>
      <sz val="9"/>
      <color theme="1"/>
      <name val="Arial"/>
      <family val="2"/>
      <charset val="238"/>
    </font>
    <font>
      <b/>
      <i/>
      <sz val="9"/>
      <color theme="1"/>
      <name val="Arial"/>
      <family val="2"/>
      <charset val="238"/>
    </font>
    <font>
      <sz val="9"/>
      <color rgb="FF00B050"/>
      <name val="Arial"/>
      <family val="2"/>
      <charset val="238"/>
    </font>
    <font>
      <sz val="10"/>
      <color rgb="FF333399"/>
      <name val="Arial"/>
      <family val="2"/>
      <charset val="238"/>
    </font>
    <font>
      <sz val="12"/>
      <name val="Arial"/>
      <family val="2"/>
      <charset val="238"/>
    </font>
    <font>
      <b/>
      <sz val="9"/>
      <color theme="3"/>
      <name val="Arial"/>
      <family val="2"/>
      <charset val="238"/>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0" tint="-0.249977111117893"/>
        <bgColor indexed="64"/>
      </patternFill>
    </fill>
  </fills>
  <borders count="7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22"/>
      </bottom>
      <diagonal/>
    </border>
    <border>
      <left style="medium">
        <color theme="1"/>
      </left>
      <right style="thin">
        <color theme="0" tint="-0.34998626667073579"/>
      </right>
      <top style="medium">
        <color theme="1"/>
      </top>
      <bottom/>
      <diagonal/>
    </border>
    <border>
      <left style="thin">
        <color theme="0" tint="-0.34998626667073579"/>
      </left>
      <right style="thin">
        <color theme="0" tint="-0.34998626667073579"/>
      </right>
      <top style="medium">
        <color theme="1"/>
      </top>
      <bottom/>
      <diagonal/>
    </border>
    <border>
      <left style="thin">
        <color theme="0" tint="-0.34998626667073579"/>
      </left>
      <right style="medium">
        <color theme="1"/>
      </right>
      <top style="medium">
        <color theme="1"/>
      </top>
      <bottom/>
      <diagonal/>
    </border>
    <border>
      <left style="medium">
        <color theme="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1"/>
      </right>
      <top style="thin">
        <color theme="0" tint="-0.34998626667073579"/>
      </top>
      <bottom style="thin">
        <color theme="0" tint="-0.34998626667073579"/>
      </bottom>
      <diagonal/>
    </border>
    <border>
      <left style="medium">
        <color theme="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1"/>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theme="1"/>
      </bottom>
      <diagonal/>
    </border>
    <border>
      <left/>
      <right style="thin">
        <color theme="0" tint="-0.34998626667073579"/>
      </right>
      <top style="thin">
        <color theme="0" tint="-0.34998626667073579"/>
      </top>
      <bottom style="medium">
        <color theme="1"/>
      </bottom>
      <diagonal/>
    </border>
    <border>
      <left style="thin">
        <color theme="0" tint="-0.34998626667073579"/>
      </left>
      <right style="thin">
        <color theme="0" tint="-0.34998626667073579"/>
      </right>
      <top style="thin">
        <color theme="0" tint="-0.34998626667073579"/>
      </top>
      <bottom style="medium">
        <color theme="1"/>
      </bottom>
      <diagonal/>
    </border>
    <border>
      <left style="thin">
        <color theme="0" tint="-0.34998626667073579"/>
      </left>
      <right style="medium">
        <color theme="1"/>
      </right>
      <top style="thin">
        <color theme="0" tint="-0.34998626667073579"/>
      </top>
      <bottom style="medium">
        <color theme="1"/>
      </bottom>
      <diagonal/>
    </border>
    <border>
      <left style="thin">
        <color theme="0" tint="-0.34998626667073579"/>
      </left>
      <right style="thin">
        <color theme="0" tint="-0.34998626667073579"/>
      </right>
      <top/>
      <bottom/>
      <diagonal/>
    </border>
    <border>
      <left style="medium">
        <color indexed="64"/>
      </left>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medium">
        <color indexed="64"/>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thin">
        <color theme="0" tint="-0.34998626667073579"/>
      </bottom>
      <diagonal/>
    </border>
    <border>
      <left/>
      <right style="medium">
        <color indexed="64"/>
      </right>
      <top/>
      <bottom/>
      <diagonal/>
    </border>
    <border>
      <left style="thin">
        <color theme="0" tint="-0.34998626667073579"/>
      </left>
      <right style="medium">
        <color indexed="64"/>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top/>
      <bottom style="medium">
        <color theme="1"/>
      </bottom>
      <diagonal/>
    </border>
    <border>
      <left style="medium">
        <color theme="1"/>
      </left>
      <right style="thin">
        <color theme="0" tint="-0.34998626667073579"/>
      </right>
      <top style="medium">
        <color theme="1"/>
      </top>
      <bottom style="medium">
        <color theme="0" tint="-0.34998626667073579"/>
      </bottom>
      <diagonal/>
    </border>
    <border>
      <left style="thin">
        <color theme="0" tint="-0.34998626667073579"/>
      </left>
      <right style="thin">
        <color theme="0" tint="-0.34998626667073579"/>
      </right>
      <top style="medium">
        <color theme="1"/>
      </top>
      <bottom style="medium">
        <color theme="0" tint="-0.34998626667073579"/>
      </bottom>
      <diagonal/>
    </border>
    <border>
      <left style="thin">
        <color theme="0" tint="-0.34998626667073579"/>
      </left>
      <right style="medium">
        <color theme="1"/>
      </right>
      <top style="medium">
        <color theme="1"/>
      </top>
      <bottom style="medium">
        <color theme="0" tint="-0.34998626667073579"/>
      </bottom>
      <diagonal/>
    </border>
    <border>
      <left style="medium">
        <color theme="1"/>
      </left>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1"/>
      </right>
      <top style="medium">
        <color theme="0" tint="-0.34998626667073579"/>
      </top>
      <bottom style="thin">
        <color theme="0" tint="-0.34998626667073579"/>
      </bottom>
      <diagonal/>
    </border>
    <border>
      <left style="medium">
        <color theme="1"/>
      </left>
      <right style="thin">
        <color theme="0" tint="-0.34998626667073579"/>
      </right>
      <top style="thin">
        <color theme="0" tint="-0.34998626667073579"/>
      </top>
      <bottom style="medium">
        <color theme="1"/>
      </bottom>
      <diagonal/>
    </border>
    <border>
      <left style="medium">
        <color indexed="64"/>
      </left>
      <right/>
      <top style="medium">
        <color indexed="64"/>
      </top>
      <bottom/>
      <diagonal/>
    </border>
    <border>
      <left style="thin">
        <color theme="0" tint="-0.34998626667073579"/>
      </left>
      <right style="thin">
        <color theme="0" tint="-0.34998626667073579"/>
      </right>
      <top style="medium">
        <color indexed="64"/>
      </top>
      <bottom/>
      <diagonal/>
    </border>
    <border>
      <left style="thin">
        <color theme="0" tint="-0.34998626667073579"/>
      </left>
      <right style="medium">
        <color indexed="64"/>
      </right>
      <top style="medium">
        <color indexed="64"/>
      </top>
      <bottom/>
      <diagonal/>
    </border>
    <border>
      <left style="thin">
        <color theme="0" tint="-0.34998626667073579"/>
      </left>
      <right style="medium">
        <color indexed="64"/>
      </right>
      <top style="medium">
        <color theme="0" tint="-0.34998626667073579"/>
      </top>
      <bottom style="thin">
        <color theme="0" tint="-0.34998626667073579"/>
      </bottom>
      <diagonal/>
    </border>
    <border>
      <left style="medium">
        <color indexed="64"/>
      </left>
      <right/>
      <top/>
      <bottom/>
      <diagonal/>
    </border>
    <border>
      <left style="medium">
        <color indexed="64"/>
      </left>
      <right/>
      <top style="thin">
        <color indexed="22"/>
      </top>
      <bottom style="medium">
        <color indexed="64"/>
      </bottom>
      <diagonal/>
    </border>
    <border>
      <left style="medium">
        <color indexed="64"/>
      </left>
      <right style="thin">
        <color indexed="64"/>
      </right>
      <top style="thin">
        <color indexed="22"/>
      </top>
      <bottom style="medium">
        <color indexed="64"/>
      </bottom>
      <diagonal/>
    </border>
    <border>
      <left style="thin">
        <color indexed="64"/>
      </left>
      <right style="thin">
        <color indexed="64"/>
      </right>
      <top style="thin">
        <color indexed="22"/>
      </top>
      <bottom style="medium">
        <color indexed="64"/>
      </bottom>
      <diagonal/>
    </border>
    <border>
      <left style="thin">
        <color indexed="64"/>
      </left>
      <right style="medium">
        <color indexed="64"/>
      </right>
      <top style="thin">
        <color indexed="22"/>
      </top>
      <bottom style="medium">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2" fillId="0" borderId="0"/>
    <xf numFmtId="0" fontId="1" fillId="0" borderId="0"/>
    <xf numFmtId="43" fontId="39" fillId="0" borderId="0" applyFont="0" applyFill="0" applyBorder="0" applyAlignment="0" applyProtection="0"/>
  </cellStyleXfs>
  <cellXfs count="427">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6" fontId="18" fillId="0" borderId="23" xfId="0" applyNumberFormat="1" applyFont="1" applyFill="1" applyBorder="1" applyAlignment="1" applyProtection="1">
      <alignment horizontal="center" vertical="center"/>
    </xf>
    <xf numFmtId="166" fontId="18" fillId="9" borderId="23" xfId="0" applyNumberFormat="1" applyFont="1" applyFill="1" applyBorder="1" applyAlignment="1" applyProtection="1">
      <alignment horizontal="center" vertical="center"/>
    </xf>
    <xf numFmtId="166" fontId="18" fillId="9" borderId="24" xfId="0" applyNumberFormat="1" applyFont="1" applyFill="1" applyBorder="1" applyAlignment="1" applyProtection="1">
      <alignment horizontal="center" vertical="center"/>
    </xf>
    <xf numFmtId="0" fontId="11" fillId="0" borderId="0" xfId="3" applyProtection="1"/>
    <xf numFmtId="0" fontId="11" fillId="10" borderId="0" xfId="3" applyFill="1" applyProtection="1"/>
    <xf numFmtId="0" fontId="0" fillId="0" borderId="0" xfId="0" applyProtection="1"/>
    <xf numFmtId="0" fontId="4" fillId="3" borderId="15" xfId="0" applyFont="1" applyFill="1" applyBorder="1" applyAlignment="1" applyProtection="1">
      <alignment horizontal="center" vertical="center" wrapText="1"/>
    </xf>
    <xf numFmtId="0" fontId="18" fillId="3" borderId="14" xfId="0" applyFont="1" applyFill="1" applyBorder="1" applyAlignment="1" applyProtection="1">
      <alignment horizontal="center" vertical="center"/>
    </xf>
    <xf numFmtId="3" fontId="18" fillId="3" borderId="14" xfId="0" applyNumberFormat="1" applyFont="1" applyFill="1" applyBorder="1" applyAlignment="1" applyProtection="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Border="1" applyAlignment="1">
      <alignment vertical="center"/>
    </xf>
    <xf numFmtId="0" fontId="4" fillId="10" borderId="0" xfId="0" applyFont="1" applyFill="1" applyBorder="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applyProtection="1"/>
    <xf numFmtId="3" fontId="18" fillId="3" borderId="16" xfId="0" applyNumberFormat="1" applyFont="1" applyFill="1" applyBorder="1" applyAlignment="1" applyProtection="1">
      <alignment horizontal="center" vertical="center" wrapText="1"/>
    </xf>
    <xf numFmtId="3" fontId="18" fillId="3" borderId="15" xfId="0" applyNumberFormat="1" applyFont="1" applyFill="1" applyBorder="1" applyAlignment="1" applyProtection="1">
      <alignment horizontal="center" vertical="center" wrapText="1"/>
    </xf>
    <xf numFmtId="3" fontId="0" fillId="0" borderId="0" xfId="0" applyNumberFormat="1" applyProtection="1"/>
    <xf numFmtId="0" fontId="4" fillId="11" borderId="29" xfId="0" applyFont="1" applyFill="1" applyBorder="1" applyAlignment="1" applyProtection="1">
      <alignment horizontal="center" vertical="center"/>
      <protection locked="0"/>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0"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23" xfId="0" applyNumberFormat="1" applyFont="1" applyFill="1" applyBorder="1" applyAlignment="1" applyProtection="1">
      <alignment vertical="center" shrinkToFit="1"/>
      <protection locked="0"/>
    </xf>
    <xf numFmtId="3" fontId="23" fillId="0" borderId="23" xfId="0" applyNumberFormat="1" applyFont="1" applyFill="1" applyBorder="1" applyAlignment="1" applyProtection="1">
      <alignment vertical="center" shrinkToFit="1"/>
    </xf>
    <xf numFmtId="3" fontId="23" fillId="9" borderId="23" xfId="0" applyNumberFormat="1" applyFont="1" applyFill="1" applyBorder="1" applyAlignment="1" applyProtection="1">
      <alignment vertical="center" shrinkToFit="1"/>
    </xf>
    <xf numFmtId="3" fontId="23" fillId="9" borderId="24" xfId="0" applyNumberFormat="1" applyFont="1" applyFill="1" applyBorder="1" applyAlignment="1" applyProtection="1">
      <alignment vertical="center" shrinkToFit="1"/>
    </xf>
    <xf numFmtId="3" fontId="3" fillId="8" borderId="23" xfId="0" applyNumberFormat="1" applyFont="1" applyFill="1" applyBorder="1" applyAlignment="1" applyProtection="1">
      <alignment vertical="center" shrinkToFit="1"/>
    </xf>
    <xf numFmtId="0" fontId="28" fillId="10" borderId="0" xfId="0" applyFont="1" applyFill="1" applyBorder="1"/>
    <xf numFmtId="0" fontId="4" fillId="11" borderId="4" xfId="0" applyFont="1" applyFill="1" applyBorder="1" applyAlignment="1" applyProtection="1">
      <alignment horizontal="center" vertical="center"/>
      <protection locked="0"/>
    </xf>
    <xf numFmtId="0" fontId="28" fillId="10" borderId="26" xfId="0" applyFont="1" applyFill="1" applyBorder="1" applyAlignment="1">
      <alignment wrapText="1"/>
    </xf>
    <xf numFmtId="0" fontId="28" fillId="10" borderId="0" xfId="0" applyFont="1" applyFill="1" applyBorder="1" applyAlignment="1">
      <alignment wrapText="1"/>
    </xf>
    <xf numFmtId="0" fontId="27" fillId="10" borderId="26"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Border="1" applyAlignment="1">
      <alignment vertical="center" wrapText="1"/>
    </xf>
    <xf numFmtId="0" fontId="29" fillId="10" borderId="0" xfId="0" applyFont="1" applyFill="1" applyBorder="1" applyAlignment="1">
      <alignment vertical="center"/>
    </xf>
    <xf numFmtId="0" fontId="28" fillId="10" borderId="0" xfId="0" applyFont="1" applyFill="1" applyBorder="1" applyAlignment="1">
      <alignment vertical="center"/>
    </xf>
    <xf numFmtId="0" fontId="28" fillId="10" borderId="27" xfId="0" applyFont="1" applyFill="1" applyBorder="1" applyAlignment="1">
      <alignment vertical="center"/>
    </xf>
    <xf numFmtId="0" fontId="5" fillId="10" borderId="0" xfId="0" applyFont="1" applyFill="1" applyBorder="1" applyAlignment="1">
      <alignment horizontal="center" vertical="center"/>
    </xf>
    <xf numFmtId="0" fontId="29" fillId="10" borderId="27" xfId="0" applyFont="1" applyFill="1" applyBorder="1" applyAlignment="1">
      <alignment vertical="center"/>
    </xf>
    <xf numFmtId="0" fontId="28" fillId="10" borderId="0" xfId="0" applyFont="1" applyFill="1" applyBorder="1" applyAlignment="1">
      <alignment vertical="top" wrapText="1"/>
    </xf>
    <xf numFmtId="0" fontId="28" fillId="10" borderId="0" xfId="0" applyFont="1" applyFill="1" applyBorder="1" applyAlignment="1">
      <alignment vertical="top"/>
    </xf>
    <xf numFmtId="0" fontId="5" fillId="10" borderId="0" xfId="0" applyFont="1" applyFill="1" applyBorder="1" applyAlignment="1">
      <alignment horizontal="right" vertical="center" wrapText="1"/>
    </xf>
    <xf numFmtId="0" fontId="30" fillId="0" borderId="0" xfId="0" applyFont="1" applyFill="1"/>
    <xf numFmtId="0" fontId="4" fillId="10" borderId="0" xfId="0" applyFont="1" applyFill="1" applyBorder="1" applyAlignment="1">
      <alignment horizontal="right" vertical="center" wrapText="1"/>
    </xf>
    <xf numFmtId="14" fontId="4" fillId="12" borderId="0" xfId="0" applyNumberFormat="1" applyFont="1" applyFill="1" applyBorder="1" applyAlignment="1" applyProtection="1">
      <alignment horizontal="center" vertical="center"/>
      <protection locked="0"/>
    </xf>
    <xf numFmtId="14" fontId="4" fillId="13" borderId="0" xfId="0" applyNumberFormat="1" applyFont="1" applyFill="1" applyBorder="1" applyAlignment="1" applyProtection="1">
      <alignment horizontal="center" vertical="center"/>
      <protection locked="0"/>
    </xf>
    <xf numFmtId="0" fontId="0" fillId="14" borderId="0" xfId="0" applyFill="1"/>
    <xf numFmtId="0" fontId="31" fillId="10" borderId="0" xfId="0" applyFont="1" applyFill="1" applyBorder="1" applyAlignment="1"/>
    <xf numFmtId="0" fontId="32" fillId="10" borderId="0" xfId="0" applyFont="1" applyFill="1" applyBorder="1" applyAlignment="1">
      <alignment vertical="center"/>
    </xf>
    <xf numFmtId="0" fontId="33" fillId="10" borderId="27" xfId="0" applyFont="1" applyFill="1" applyBorder="1" applyAlignment="1">
      <alignment vertical="center"/>
    </xf>
    <xf numFmtId="0" fontId="35" fillId="10" borderId="0" xfId="0" applyFont="1" applyFill="1" applyBorder="1" applyAlignment="1">
      <alignment vertical="center"/>
    </xf>
    <xf numFmtId="0" fontId="36" fillId="10" borderId="0" xfId="0" applyFont="1" applyFill="1" applyBorder="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0" fontId="28" fillId="10" borderId="0" xfId="0" applyFont="1" applyFill="1" applyBorder="1" applyAlignment="1">
      <alignment vertical="top"/>
    </xf>
    <xf numFmtId="0" fontId="28" fillId="10" borderId="0" xfId="0" applyFont="1" applyFill="1" applyBorder="1"/>
    <xf numFmtId="0" fontId="28" fillId="10" borderId="0" xfId="0" applyFont="1" applyFill="1" applyBorder="1" applyAlignment="1">
      <alignment vertical="top" wrapText="1"/>
    </xf>
    <xf numFmtId="0" fontId="28" fillId="10" borderId="0" xfId="0" applyFont="1" applyFill="1" applyBorder="1" applyAlignment="1">
      <alignment wrapText="1"/>
    </xf>
    <xf numFmtId="165" fontId="4" fillId="0" borderId="30" xfId="0" applyNumberFormat="1" applyFont="1" applyFill="1" applyBorder="1" applyAlignment="1" applyProtection="1">
      <alignment horizontal="center" vertical="center"/>
    </xf>
    <xf numFmtId="3" fontId="5" fillId="0" borderId="30" xfId="0" applyNumberFormat="1" applyFont="1" applyFill="1" applyBorder="1" applyAlignment="1" applyProtection="1">
      <alignment horizontal="right" vertical="center" shrinkToFit="1"/>
      <protection locked="0"/>
    </xf>
    <xf numFmtId="165" fontId="4" fillId="9" borderId="30" xfId="0" applyNumberFormat="1"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xf>
    <xf numFmtId="3" fontId="3" fillId="0" borderId="30" xfId="0" applyNumberFormat="1" applyFont="1" applyFill="1" applyBorder="1" applyAlignment="1" applyProtection="1">
      <alignment vertical="center"/>
      <protection locked="0"/>
    </xf>
    <xf numFmtId="0" fontId="4" fillId="3" borderId="30" xfId="3" applyFont="1" applyFill="1" applyBorder="1" applyAlignment="1" applyProtection="1">
      <alignment horizontal="center" vertical="center" wrapText="1"/>
    </xf>
    <xf numFmtId="3" fontId="18" fillId="3" borderId="30" xfId="3" applyNumberFormat="1" applyFont="1" applyFill="1" applyBorder="1" applyAlignment="1" applyProtection="1">
      <alignment horizontal="center" vertical="center" wrapText="1"/>
    </xf>
    <xf numFmtId="0" fontId="18" fillId="3" borderId="30" xfId="3"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protection locked="0"/>
    </xf>
    <xf numFmtId="165" fontId="4" fillId="10" borderId="30" xfId="0" applyNumberFormat="1" applyFont="1" applyFill="1" applyBorder="1" applyAlignment="1" applyProtection="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pplyProtection="1">
      <alignment vertical="center"/>
    </xf>
    <xf numFmtId="3" fontId="5" fillId="0" borderId="30" xfId="0" applyNumberFormat="1" applyFont="1" applyFill="1" applyBorder="1" applyAlignment="1" applyProtection="1">
      <alignment vertical="center"/>
      <protection locked="0"/>
    </xf>
    <xf numFmtId="4" fontId="18" fillId="3" borderId="30" xfId="3" applyNumberFormat="1" applyFont="1" applyFill="1" applyBorder="1" applyAlignment="1" applyProtection="1">
      <alignment horizontal="center" vertical="center" wrapText="1"/>
    </xf>
    <xf numFmtId="3" fontId="5" fillId="0" borderId="30" xfId="0" applyNumberFormat="1" applyFont="1" applyFill="1" applyBorder="1" applyAlignment="1" applyProtection="1">
      <alignment horizontal="right" vertical="center"/>
      <protection locked="0"/>
    </xf>
    <xf numFmtId="3" fontId="17" fillId="9" borderId="30" xfId="0" applyNumberFormat="1" applyFont="1" applyFill="1" applyBorder="1" applyAlignment="1" applyProtection="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Fill="1" applyBorder="1" applyAlignment="1" applyProtection="1">
      <alignment vertical="center"/>
    </xf>
    <xf numFmtId="3" fontId="38" fillId="3" borderId="20" xfId="0" applyNumberFormat="1" applyFont="1" applyFill="1" applyBorder="1" applyAlignment="1" applyProtection="1">
      <alignment horizontal="center" vertical="center" wrapText="1"/>
    </xf>
    <xf numFmtId="3" fontId="5" fillId="0" borderId="30" xfId="4" applyNumberFormat="1" applyFont="1" applyFill="1" applyBorder="1" applyAlignment="1" applyProtection="1">
      <alignment vertical="center"/>
      <protection locked="0"/>
    </xf>
    <xf numFmtId="3" fontId="5" fillId="0" borderId="31" xfId="0" applyNumberFormat="1" applyFont="1" applyFill="1" applyBorder="1" applyAlignment="1" applyProtection="1">
      <alignment horizontal="right" vertical="center"/>
      <protection locked="0"/>
    </xf>
    <xf numFmtId="0" fontId="2" fillId="0" borderId="0" xfId="0" applyFont="1" applyAlignment="1">
      <alignment horizontal="left" vertical="top"/>
    </xf>
    <xf numFmtId="0" fontId="0" fillId="10" borderId="0" xfId="0" applyFill="1" applyAlignment="1">
      <alignment horizontal="left"/>
    </xf>
    <xf numFmtId="43" fontId="0" fillId="0" borderId="0" xfId="6" applyFont="1"/>
    <xf numFmtId="0" fontId="42" fillId="10" borderId="0" xfId="0" applyFont="1" applyFill="1"/>
    <xf numFmtId="49" fontId="42" fillId="10" borderId="0" xfId="0" applyNumberFormat="1" applyFont="1" applyFill="1" applyAlignment="1">
      <alignment horizontal="center"/>
    </xf>
    <xf numFmtId="0" fontId="43" fillId="10" borderId="0" xfId="0" applyFont="1" applyFill="1"/>
    <xf numFmtId="0" fontId="44" fillId="10" borderId="0" xfId="0" applyFont="1" applyFill="1"/>
    <xf numFmtId="0" fontId="42" fillId="15" borderId="32" xfId="0" applyFont="1" applyFill="1" applyBorder="1" applyAlignment="1">
      <alignment vertical="center" wrapText="1"/>
    </xf>
    <xf numFmtId="49" fontId="42" fillId="15" borderId="33" xfId="0" applyNumberFormat="1" applyFont="1" applyFill="1" applyBorder="1" applyAlignment="1">
      <alignment horizontal="center" vertical="center" wrapText="1"/>
    </xf>
    <xf numFmtId="0" fontId="42" fillId="15" borderId="34" xfId="0" applyFont="1" applyFill="1" applyBorder="1" applyAlignment="1">
      <alignment horizontal="center" vertical="center" wrapText="1"/>
    </xf>
    <xf numFmtId="0" fontId="45" fillId="9" borderId="35" xfId="0" applyFont="1" applyFill="1" applyBorder="1" applyAlignment="1">
      <alignment horizontal="left" vertical="center"/>
    </xf>
    <xf numFmtId="49" fontId="45" fillId="9" borderId="36" xfId="0" applyNumberFormat="1" applyFont="1" applyFill="1" applyBorder="1" applyAlignment="1">
      <alignment horizontal="center" vertical="center"/>
    </xf>
    <xf numFmtId="49" fontId="45" fillId="9" borderId="36" xfId="0" applyNumberFormat="1" applyFont="1" applyFill="1" applyBorder="1" applyAlignment="1">
      <alignment horizontal="center" vertical="center" wrapText="1"/>
    </xf>
    <xf numFmtId="3" fontId="45" fillId="9" borderId="36" xfId="0" applyNumberFormat="1" applyFont="1" applyFill="1" applyBorder="1" applyAlignment="1">
      <alignment horizontal="right" vertical="center"/>
    </xf>
    <xf numFmtId="0" fontId="46" fillId="9" borderId="37" xfId="0" applyFont="1" applyFill="1" applyBorder="1" applyAlignment="1">
      <alignment horizontal="left" vertical="center"/>
    </xf>
    <xf numFmtId="0" fontId="47" fillId="10" borderId="35" xfId="0" applyFont="1" applyFill="1" applyBorder="1" applyAlignment="1">
      <alignment horizontal="left" vertical="center"/>
    </xf>
    <xf numFmtId="49" fontId="47" fillId="10" borderId="36" xfId="0" applyNumberFormat="1" applyFont="1" applyFill="1" applyBorder="1" applyAlignment="1">
      <alignment horizontal="center" vertical="center"/>
    </xf>
    <xf numFmtId="3" fontId="47" fillId="10" borderId="36" xfId="0" applyNumberFormat="1" applyFont="1" applyFill="1" applyBorder="1" applyAlignment="1">
      <alignment horizontal="right" vertical="center"/>
    </xf>
    <xf numFmtId="0" fontId="47" fillId="10" borderId="37" xfId="0" applyFont="1" applyFill="1" applyBorder="1" applyAlignment="1">
      <alignment horizontal="left" vertical="center"/>
    </xf>
    <xf numFmtId="0" fontId="47" fillId="10" borderId="35" xfId="0" applyFont="1" applyFill="1" applyBorder="1" applyAlignment="1">
      <alignment horizontal="left" vertical="center" wrapText="1"/>
    </xf>
    <xf numFmtId="49" fontId="47" fillId="10" borderId="36" xfId="0" applyNumberFormat="1" applyFont="1" applyFill="1" applyBorder="1" applyAlignment="1">
      <alignment horizontal="center" vertical="center" wrapText="1"/>
    </xf>
    <xf numFmtId="0" fontId="47" fillId="10" borderId="37" xfId="0" applyFont="1" applyFill="1" applyBorder="1" applyAlignment="1">
      <alignment horizontal="left" vertical="center" wrapText="1"/>
    </xf>
    <xf numFmtId="0" fontId="43" fillId="10" borderId="37" xfId="0" applyFont="1" applyFill="1" applyBorder="1" applyAlignment="1">
      <alignment horizontal="left" vertical="center" wrapText="1"/>
    </xf>
    <xf numFmtId="3" fontId="5" fillId="0" borderId="36" xfId="0" applyNumberFormat="1" applyFont="1" applyFill="1" applyBorder="1" applyAlignment="1">
      <alignment horizontal="right" vertical="center"/>
    </xf>
    <xf numFmtId="0" fontId="47" fillId="10" borderId="38" xfId="0" applyFont="1" applyFill="1" applyBorder="1" applyAlignment="1">
      <alignment horizontal="left" vertical="center"/>
    </xf>
    <xf numFmtId="49" fontId="42" fillId="10" borderId="39" xfId="0" applyNumberFormat="1" applyFont="1" applyFill="1" applyBorder="1" applyAlignment="1">
      <alignment horizontal="center" vertical="center"/>
    </xf>
    <xf numFmtId="3" fontId="47" fillId="10" borderId="39" xfId="0" applyNumberFormat="1" applyFont="1" applyFill="1" applyBorder="1" applyAlignment="1">
      <alignment horizontal="right" vertical="center"/>
    </xf>
    <xf numFmtId="0" fontId="43" fillId="10" borderId="40" xfId="0" applyFont="1" applyFill="1" applyBorder="1" applyAlignment="1">
      <alignment wrapText="1"/>
    </xf>
    <xf numFmtId="0" fontId="45" fillId="9" borderId="37" xfId="0" applyFont="1" applyFill="1" applyBorder="1" applyAlignment="1">
      <alignment vertical="center" wrapText="1"/>
    </xf>
    <xf numFmtId="0" fontId="43" fillId="10" borderId="37" xfId="0" applyFont="1" applyFill="1" applyBorder="1" applyAlignment="1">
      <alignment vertical="center" wrapText="1"/>
    </xf>
    <xf numFmtId="0" fontId="5" fillId="10" borderId="37" xfId="0" applyFont="1" applyFill="1" applyBorder="1" applyAlignment="1">
      <alignment horizontal="left" vertical="center" wrapText="1"/>
    </xf>
    <xf numFmtId="0" fontId="45" fillId="9" borderId="35" xfId="0" applyFont="1" applyFill="1" applyBorder="1" applyAlignment="1">
      <alignment horizontal="left" vertical="center" wrapText="1"/>
    </xf>
    <xf numFmtId="0" fontId="0" fillId="0" borderId="0" xfId="6" applyNumberFormat="1" applyFont="1"/>
    <xf numFmtId="49" fontId="42" fillId="16" borderId="41" xfId="0" applyNumberFormat="1" applyFont="1" applyFill="1" applyBorder="1" applyAlignment="1">
      <alignment vertical="center"/>
    </xf>
    <xf numFmtId="49" fontId="42" fillId="16" borderId="42" xfId="0" applyNumberFormat="1" applyFont="1" applyFill="1" applyBorder="1" applyAlignment="1">
      <alignment horizontal="center" vertical="center"/>
    </xf>
    <xf numFmtId="49" fontId="42" fillId="16" borderId="43" xfId="0" applyNumberFormat="1" applyFont="1" applyFill="1" applyBorder="1" applyAlignment="1">
      <alignment horizontal="center" vertical="center"/>
    </xf>
    <xf numFmtId="3" fontId="42" fillId="16" borderId="43" xfId="0" applyNumberFormat="1" applyFont="1" applyFill="1" applyBorder="1" applyAlignment="1">
      <alignment horizontal="right" vertical="center"/>
    </xf>
    <xf numFmtId="3" fontId="48" fillId="16" borderId="44" xfId="0" applyNumberFormat="1" applyFont="1" applyFill="1" applyBorder="1" applyAlignment="1">
      <alignment horizontal="right" vertical="center"/>
    </xf>
    <xf numFmtId="0" fontId="47" fillId="10" borderId="45" xfId="0" applyFont="1" applyFill="1" applyBorder="1" applyAlignment="1">
      <alignment horizontal="left" vertical="center"/>
    </xf>
    <xf numFmtId="49" fontId="42" fillId="10" borderId="45" xfId="0" applyNumberFormat="1" applyFont="1" applyFill="1" applyBorder="1" applyAlignment="1">
      <alignment horizontal="center" vertical="center"/>
    </xf>
    <xf numFmtId="3" fontId="47" fillId="10" borderId="45" xfId="0" applyNumberFormat="1" applyFont="1" applyFill="1" applyBorder="1" applyAlignment="1">
      <alignment horizontal="right" vertical="center"/>
    </xf>
    <xf numFmtId="0" fontId="47" fillId="10" borderId="45" xfId="0" applyFont="1" applyFill="1" applyBorder="1" applyAlignment="1">
      <alignment horizontal="right" vertical="center"/>
    </xf>
    <xf numFmtId="0" fontId="43" fillId="10" borderId="45" xfId="0" applyFont="1" applyFill="1" applyBorder="1" applyAlignment="1">
      <alignment horizontal="left" vertical="center"/>
    </xf>
    <xf numFmtId="0" fontId="45" fillId="9" borderId="46" xfId="0" applyFont="1" applyFill="1" applyBorder="1" applyAlignment="1">
      <alignment vertical="center"/>
    </xf>
    <xf numFmtId="49" fontId="45" fillId="9" borderId="47" xfId="0" applyNumberFormat="1" applyFont="1" applyFill="1" applyBorder="1" applyAlignment="1">
      <alignment horizontal="center" vertical="center"/>
    </xf>
    <xf numFmtId="3" fontId="45" fillId="9" borderId="47" xfId="0" applyNumberFormat="1" applyFont="1" applyFill="1" applyBorder="1" applyAlignment="1">
      <alignment horizontal="right" vertical="center"/>
    </xf>
    <xf numFmtId="3" fontId="45" fillId="9" borderId="48" xfId="0" applyNumberFormat="1" applyFont="1" applyFill="1" applyBorder="1" applyAlignment="1">
      <alignment horizontal="left" vertical="center" wrapText="1"/>
    </xf>
    <xf numFmtId="0" fontId="47" fillId="10" borderId="49" xfId="0" applyFont="1" applyFill="1" applyBorder="1" applyAlignment="1">
      <alignment horizontal="left" vertical="center"/>
    </xf>
    <xf numFmtId="0" fontId="47" fillId="10" borderId="50" xfId="0" applyFont="1" applyFill="1" applyBorder="1" applyAlignment="1">
      <alignment horizontal="left" vertical="center"/>
    </xf>
    <xf numFmtId="0" fontId="47" fillId="10" borderId="39" xfId="0" applyFont="1" applyFill="1" applyBorder="1" applyAlignment="1">
      <alignment horizontal="right" vertical="center"/>
    </xf>
    <xf numFmtId="0" fontId="43" fillId="10" borderId="51" xfId="0" applyFont="1" applyFill="1" applyBorder="1" applyAlignment="1">
      <alignment wrapText="1"/>
    </xf>
    <xf numFmtId="0" fontId="45" fillId="9" borderId="49" xfId="0" applyFont="1" applyFill="1" applyBorder="1" applyAlignment="1">
      <alignment horizontal="left" vertical="center" wrapText="1"/>
    </xf>
    <xf numFmtId="3" fontId="45" fillId="9" borderId="52" xfId="0" applyNumberFormat="1" applyFont="1" applyFill="1" applyBorder="1" applyAlignment="1">
      <alignment horizontal="right" vertical="center"/>
    </xf>
    <xf numFmtId="3" fontId="45" fillId="9" borderId="53" xfId="0" applyNumberFormat="1" applyFont="1" applyFill="1" applyBorder="1" applyAlignment="1">
      <alignment horizontal="left" vertical="top" wrapText="1"/>
    </xf>
    <xf numFmtId="0" fontId="47" fillId="10" borderId="54" xfId="0" applyFont="1" applyFill="1" applyBorder="1" applyAlignment="1">
      <alignment horizontal="left" vertical="center"/>
    </xf>
    <xf numFmtId="0" fontId="43" fillId="10" borderId="55" xfId="0" applyFont="1" applyFill="1" applyBorder="1" applyAlignment="1">
      <alignment wrapText="1"/>
    </xf>
    <xf numFmtId="0" fontId="47" fillId="10" borderId="56" xfId="0" applyFont="1" applyFill="1" applyBorder="1" applyAlignment="1">
      <alignment horizontal="left" vertical="center" wrapText="1"/>
    </xf>
    <xf numFmtId="0" fontId="47" fillId="10" borderId="53" xfId="0" applyFont="1" applyFill="1" applyBorder="1" applyAlignment="1">
      <alignment horizontal="left" vertical="center" wrapText="1"/>
    </xf>
    <xf numFmtId="0" fontId="43" fillId="0" borderId="53" xfId="0" applyFont="1" applyFill="1" applyBorder="1" applyAlignment="1">
      <alignment horizontal="left" vertical="center"/>
    </xf>
    <xf numFmtId="0" fontId="43" fillId="10" borderId="57" xfId="0" applyFont="1" applyFill="1" applyBorder="1" applyAlignment="1">
      <alignment wrapText="1"/>
    </xf>
    <xf numFmtId="0" fontId="47" fillId="10" borderId="49" xfId="0" applyFont="1" applyFill="1" applyBorder="1" applyAlignment="1">
      <alignment horizontal="left" vertical="center" wrapText="1"/>
    </xf>
    <xf numFmtId="3" fontId="5" fillId="10" borderId="36" xfId="0" applyNumberFormat="1" applyFont="1" applyFill="1" applyBorder="1" applyAlignment="1">
      <alignment horizontal="right" vertical="center"/>
    </xf>
    <xf numFmtId="0" fontId="5" fillId="10" borderId="53" xfId="0" applyFont="1" applyFill="1" applyBorder="1" applyAlignment="1">
      <alignment horizontal="left" vertical="center" wrapText="1"/>
    </xf>
    <xf numFmtId="3" fontId="47" fillId="0" borderId="36" xfId="0" applyNumberFormat="1" applyFont="1" applyFill="1" applyBorder="1" applyAlignment="1">
      <alignment horizontal="right" vertical="center"/>
    </xf>
    <xf numFmtId="0" fontId="43" fillId="10" borderId="53" xfId="0" applyFont="1" applyFill="1" applyBorder="1" applyAlignment="1">
      <alignment horizontal="left" vertical="center" wrapText="1"/>
    </xf>
    <xf numFmtId="0" fontId="45" fillId="9" borderId="53" xfId="0" applyFont="1" applyFill="1" applyBorder="1" applyAlignment="1">
      <alignment vertical="center" wrapText="1"/>
    </xf>
    <xf numFmtId="0" fontId="42" fillId="16" borderId="58" xfId="0" applyFont="1" applyFill="1" applyBorder="1" applyAlignment="1">
      <alignment horizontal="left" vertical="center"/>
    </xf>
    <xf numFmtId="49" fontId="42" fillId="16" borderId="59" xfId="0" applyNumberFormat="1" applyFont="1" applyFill="1" applyBorder="1" applyAlignment="1">
      <alignment horizontal="center" vertical="center"/>
    </xf>
    <xf numFmtId="3" fontId="42" fillId="16" borderId="59" xfId="0" applyNumberFormat="1" applyFont="1" applyFill="1" applyBorder="1" applyAlignment="1">
      <alignment horizontal="right" vertical="center"/>
    </xf>
    <xf numFmtId="3" fontId="42" fillId="16" borderId="60" xfId="0" applyNumberFormat="1" applyFont="1" applyFill="1" applyBorder="1" applyAlignment="1">
      <alignment horizontal="right" vertical="center"/>
    </xf>
    <xf numFmtId="0" fontId="42" fillId="10" borderId="0" xfId="0" applyFont="1" applyFill="1" applyBorder="1" applyAlignment="1">
      <alignment horizontal="left" vertical="center"/>
    </xf>
    <xf numFmtId="49" fontId="42" fillId="10" borderId="0" xfId="0" applyNumberFormat="1" applyFont="1" applyFill="1" applyBorder="1" applyAlignment="1">
      <alignment horizontal="center" vertical="center"/>
    </xf>
    <xf numFmtId="3" fontId="42" fillId="10" borderId="0" xfId="0" applyNumberFormat="1" applyFont="1" applyFill="1" applyBorder="1" applyAlignment="1">
      <alignment horizontal="right" vertical="center"/>
    </xf>
    <xf numFmtId="0" fontId="41" fillId="10" borderId="0" xfId="0" applyFont="1" applyFill="1" applyAlignment="1"/>
    <xf numFmtId="49" fontId="41" fillId="10" borderId="0" xfId="0" applyNumberFormat="1" applyFont="1" applyFill="1" applyAlignment="1">
      <alignment vertical="center"/>
    </xf>
    <xf numFmtId="49" fontId="41" fillId="10" borderId="0" xfId="0" applyNumberFormat="1" applyFont="1" applyFill="1" applyAlignment="1">
      <alignment vertical="center" wrapText="1"/>
    </xf>
    <xf numFmtId="0" fontId="40" fillId="10" borderId="0" xfId="0" applyFont="1" applyFill="1" applyAlignment="1"/>
    <xf numFmtId="0" fontId="49" fillId="10" borderId="0" xfId="0" applyFont="1" applyFill="1" applyAlignment="1"/>
    <xf numFmtId="49" fontId="42" fillId="10" borderId="0" xfId="0" applyNumberFormat="1" applyFont="1" applyFill="1" applyAlignment="1">
      <alignment horizontal="center" vertical="center"/>
    </xf>
    <xf numFmtId="49" fontId="42" fillId="10" borderId="0" xfId="0" applyNumberFormat="1" applyFont="1" applyFill="1" applyAlignment="1">
      <alignment horizontal="center" vertical="center" wrapText="1"/>
    </xf>
    <xf numFmtId="0" fontId="47" fillId="10" borderId="0" xfId="0" applyFont="1" applyFill="1"/>
    <xf numFmtId="0" fontId="50" fillId="10" borderId="61" xfId="0" applyFont="1" applyFill="1" applyBorder="1"/>
    <xf numFmtId="49" fontId="51" fillId="10" borderId="61" xfId="0" applyNumberFormat="1" applyFont="1" applyFill="1" applyBorder="1" applyAlignment="1">
      <alignment horizontal="center" vertical="center"/>
    </xf>
    <xf numFmtId="49" fontId="51" fillId="10" borderId="61" xfId="0" applyNumberFormat="1" applyFont="1" applyFill="1" applyBorder="1" applyAlignment="1">
      <alignment horizontal="center" vertical="center" wrapText="1"/>
    </xf>
    <xf numFmtId="3" fontId="42" fillId="10" borderId="61" xfId="0" applyNumberFormat="1" applyFont="1" applyFill="1" applyBorder="1" applyAlignment="1">
      <alignment horizontal="center"/>
    </xf>
    <xf numFmtId="3" fontId="48" fillId="10" borderId="61" xfId="0" applyNumberFormat="1" applyFont="1" applyFill="1" applyBorder="1" applyAlignment="1">
      <alignment horizontal="center"/>
    </xf>
    <xf numFmtId="0" fontId="48" fillId="10" borderId="61" xfId="0" applyFont="1" applyFill="1" applyBorder="1" applyAlignment="1">
      <alignment vertical="center"/>
    </xf>
    <xf numFmtId="0" fontId="42" fillId="15" borderId="62" xfId="0" applyFont="1" applyFill="1" applyBorder="1" applyAlignment="1">
      <alignment vertical="center" wrapText="1"/>
    </xf>
    <xf numFmtId="49" fontId="42" fillId="15" borderId="63" xfId="0" applyNumberFormat="1" applyFont="1" applyFill="1" applyBorder="1" applyAlignment="1">
      <alignment horizontal="center" vertical="center" wrapText="1"/>
    </xf>
    <xf numFmtId="3" fontId="42" fillId="15" borderId="63" xfId="0" applyNumberFormat="1" applyFont="1" applyFill="1" applyBorder="1" applyAlignment="1">
      <alignment horizontal="center" vertical="center" wrapText="1"/>
    </xf>
    <xf numFmtId="0" fontId="42" fillId="15" borderId="64" xfId="0" applyFont="1" applyFill="1" applyBorder="1" applyAlignment="1">
      <alignment horizontal="center" vertical="center"/>
    </xf>
    <xf numFmtId="0" fontId="45" fillId="9" borderId="65" xfId="0" applyFont="1" applyFill="1" applyBorder="1" applyAlignment="1">
      <alignment vertical="center" wrapText="1"/>
    </xf>
    <xf numFmtId="49" fontId="45" fillId="9" borderId="66" xfId="0" applyNumberFormat="1" applyFont="1" applyFill="1" applyBorder="1" applyAlignment="1">
      <alignment horizontal="center" vertical="center"/>
    </xf>
    <xf numFmtId="49" fontId="45" fillId="9" borderId="66" xfId="0" applyNumberFormat="1" applyFont="1" applyFill="1" applyBorder="1" applyAlignment="1">
      <alignment horizontal="center" vertical="center" wrapText="1"/>
    </xf>
    <xf numFmtId="3" fontId="45" fillId="9" borderId="66" xfId="0" applyNumberFormat="1" applyFont="1" applyFill="1" applyBorder="1" applyAlignment="1">
      <alignment horizontal="right" vertical="center"/>
    </xf>
    <xf numFmtId="0" fontId="46" fillId="9" borderId="67" xfId="0" applyFont="1" applyFill="1" applyBorder="1" applyAlignment="1">
      <alignment horizontal="left" vertical="center"/>
    </xf>
    <xf numFmtId="0" fontId="47" fillId="0" borderId="37" xfId="0" applyFont="1" applyFill="1" applyBorder="1" applyAlignment="1">
      <alignment horizontal="left" vertical="center"/>
    </xf>
    <xf numFmtId="49" fontId="42" fillId="10" borderId="39" xfId="0" applyNumberFormat="1" applyFont="1" applyFill="1" applyBorder="1" applyAlignment="1">
      <alignment horizontal="center" vertical="center" wrapText="1"/>
    </xf>
    <xf numFmtId="0" fontId="47" fillId="10" borderId="40" xfId="0" applyFont="1" applyFill="1" applyBorder="1" applyAlignment="1">
      <alignment horizontal="left" vertical="center"/>
    </xf>
    <xf numFmtId="0" fontId="45" fillId="9" borderId="37" xfId="0" applyFont="1" applyFill="1" applyBorder="1" applyAlignment="1">
      <alignment horizontal="left" vertical="center" wrapText="1"/>
    </xf>
    <xf numFmtId="43" fontId="2" fillId="0" borderId="0" xfId="6" applyFont="1"/>
    <xf numFmtId="0" fontId="47" fillId="0" borderId="37" xfId="0" applyFont="1" applyFill="1" applyBorder="1" applyAlignment="1">
      <alignment horizontal="left" vertical="center" wrapText="1"/>
    </xf>
    <xf numFmtId="0" fontId="45" fillId="9" borderId="37" xfId="0" applyFont="1" applyFill="1" applyBorder="1" applyAlignment="1">
      <alignment horizontal="left" vertical="center"/>
    </xf>
    <xf numFmtId="0" fontId="42" fillId="10" borderId="38" xfId="0" applyFont="1" applyFill="1" applyBorder="1" applyAlignment="1">
      <alignment horizontal="left" vertical="center"/>
    </xf>
    <xf numFmtId="3" fontId="42" fillId="10" borderId="39" xfId="0" applyNumberFormat="1" applyFont="1" applyFill="1" applyBorder="1" applyAlignment="1">
      <alignment horizontal="right" vertical="center"/>
    </xf>
    <xf numFmtId="0" fontId="42" fillId="10" borderId="39" xfId="0" applyFont="1" applyFill="1" applyBorder="1" applyAlignment="1">
      <alignment horizontal="right" vertical="center"/>
    </xf>
    <xf numFmtId="0" fontId="42" fillId="10" borderId="40" xfId="0" applyFont="1" applyFill="1" applyBorder="1" applyAlignment="1">
      <alignment horizontal="left" vertical="center"/>
    </xf>
    <xf numFmtId="0" fontId="45" fillId="9" borderId="68" xfId="0" applyFont="1" applyFill="1" applyBorder="1" applyAlignment="1">
      <alignment horizontal="left" vertical="center"/>
    </xf>
    <xf numFmtId="49" fontId="45" fillId="9" borderId="43" xfId="0" applyNumberFormat="1" applyFont="1" applyFill="1" applyBorder="1" applyAlignment="1">
      <alignment horizontal="center" vertical="center"/>
    </xf>
    <xf numFmtId="49" fontId="45" fillId="9" borderId="43" xfId="0" applyNumberFormat="1" applyFont="1" applyFill="1" applyBorder="1" applyAlignment="1">
      <alignment horizontal="center" vertical="center" wrapText="1"/>
    </xf>
    <xf numFmtId="3" fontId="45" fillId="9" borderId="43" xfId="0" applyNumberFormat="1" applyFont="1" applyFill="1" applyBorder="1" applyAlignment="1">
      <alignment horizontal="right" vertical="center"/>
    </xf>
    <xf numFmtId="0" fontId="46" fillId="9" borderId="44" xfId="0" applyFont="1" applyFill="1" applyBorder="1" applyAlignment="1">
      <alignment horizontal="left" vertical="center"/>
    </xf>
    <xf numFmtId="0" fontId="0" fillId="10" borderId="0" xfId="0" applyFill="1"/>
    <xf numFmtId="0" fontId="42" fillId="10" borderId="0" xfId="0" applyFont="1" applyFill="1" applyAlignment="1">
      <alignment horizontal="center"/>
    </xf>
    <xf numFmtId="0" fontId="24" fillId="10" borderId="0" xfId="0" applyFont="1" applyFill="1" applyAlignment="1">
      <alignment horizontal="left" wrapText="1"/>
    </xf>
    <xf numFmtId="0" fontId="42" fillId="15" borderId="69" xfId="0" applyFont="1" applyFill="1" applyBorder="1" applyAlignment="1">
      <alignment horizontal="left" vertical="center" wrapText="1"/>
    </xf>
    <xf numFmtId="49" fontId="42" fillId="15" borderId="70" xfId="0" applyNumberFormat="1" applyFont="1" applyFill="1" applyBorder="1" applyAlignment="1">
      <alignment horizontal="center" vertical="center" wrapText="1"/>
    </xf>
    <xf numFmtId="0" fontId="42" fillId="15" borderId="71" xfId="0" applyFont="1" applyFill="1" applyBorder="1" applyAlignment="1">
      <alignment horizontal="center" vertical="center" wrapText="1"/>
    </xf>
    <xf numFmtId="49" fontId="45" fillId="9" borderId="50" xfId="0" applyNumberFormat="1" applyFont="1" applyFill="1" applyBorder="1" applyAlignment="1">
      <alignment horizontal="center" vertical="center"/>
    </xf>
    <xf numFmtId="0" fontId="45" fillId="9" borderId="72" xfId="0" applyFont="1" applyFill="1" applyBorder="1" applyAlignment="1">
      <alignment horizontal="left" vertical="center" wrapText="1"/>
    </xf>
    <xf numFmtId="0" fontId="0" fillId="0" borderId="73" xfId="0" applyBorder="1"/>
    <xf numFmtId="0" fontId="0" fillId="0" borderId="0" xfId="0" applyBorder="1"/>
    <xf numFmtId="0" fontId="0" fillId="0" borderId="55" xfId="0" applyBorder="1"/>
    <xf numFmtId="0" fontId="45" fillId="9" borderId="53" xfId="0" applyFont="1" applyFill="1" applyBorder="1" applyAlignment="1">
      <alignment horizontal="left" vertical="center" wrapText="1"/>
    </xf>
    <xf numFmtId="0" fontId="46" fillId="9" borderId="53" xfId="0" applyFont="1" applyFill="1" applyBorder="1" applyAlignment="1">
      <alignment horizontal="left" vertical="center"/>
    </xf>
    <xf numFmtId="0" fontId="53" fillId="0" borderId="0" xfId="0" applyFont="1" applyBorder="1"/>
    <xf numFmtId="0" fontId="12" fillId="9" borderId="74" xfId="0" applyFont="1" applyFill="1" applyBorder="1" applyAlignment="1" applyProtection="1">
      <alignment horizontal="left" vertical="center"/>
    </xf>
    <xf numFmtId="49" fontId="45" fillId="9" borderId="59" xfId="0" applyNumberFormat="1" applyFont="1" applyFill="1" applyBorder="1" applyAlignment="1">
      <alignment horizontal="center" vertical="center"/>
    </xf>
    <xf numFmtId="3" fontId="45" fillId="9" borderId="59" xfId="0" applyNumberFormat="1" applyFont="1" applyFill="1" applyBorder="1" applyAlignment="1">
      <alignment horizontal="right" vertical="center"/>
    </xf>
    <xf numFmtId="0" fontId="46" fillId="9" borderId="60" xfId="0" applyFont="1" applyFill="1" applyBorder="1" applyAlignment="1">
      <alignment horizontal="left" vertical="center"/>
    </xf>
    <xf numFmtId="0" fontId="2" fillId="10" borderId="0" xfId="0" applyFont="1" applyFill="1"/>
    <xf numFmtId="0" fontId="6" fillId="10" borderId="0" xfId="0" applyFont="1" applyFill="1"/>
    <xf numFmtId="0" fontId="54" fillId="10" borderId="0" xfId="0" applyFont="1" applyFill="1"/>
    <xf numFmtId="0" fontId="15" fillId="9" borderId="75" xfId="0" applyFont="1" applyFill="1" applyBorder="1" applyAlignment="1" applyProtection="1">
      <alignment vertical="center" wrapText="1"/>
    </xf>
    <xf numFmtId="49" fontId="15" fillId="9" borderId="76" xfId="0" applyNumberFormat="1" applyFont="1" applyFill="1" applyBorder="1" applyAlignment="1" applyProtection="1">
      <alignment horizontal="center" vertical="center" wrapText="1"/>
    </xf>
    <xf numFmtId="0" fontId="15" fillId="9" borderId="76" xfId="0" applyFont="1" applyFill="1" applyBorder="1" applyAlignment="1" applyProtection="1">
      <alignment horizontal="center" vertical="center" wrapText="1"/>
    </xf>
    <xf numFmtId="3" fontId="15" fillId="9" borderId="76" xfId="0" applyNumberFormat="1" applyFont="1" applyFill="1" applyBorder="1" applyAlignment="1" applyProtection="1">
      <alignment vertical="center" wrapText="1"/>
    </xf>
    <xf numFmtId="0" fontId="45" fillId="9" borderId="77" xfId="0" applyFont="1" applyFill="1" applyBorder="1" applyAlignment="1" applyProtection="1">
      <alignment vertical="center" wrapText="1"/>
    </xf>
    <xf numFmtId="0" fontId="0" fillId="10" borderId="0" xfId="0" applyFill="1" applyAlignment="1">
      <alignment wrapText="1"/>
    </xf>
    <xf numFmtId="0" fontId="2" fillId="10" borderId="0" xfId="0" applyFont="1" applyFill="1" applyAlignment="1">
      <alignment vertical="top"/>
    </xf>
    <xf numFmtId="0" fontId="2" fillId="0" borderId="0" xfId="0" applyFont="1" applyAlignment="1">
      <alignment vertical="top"/>
    </xf>
    <xf numFmtId="49" fontId="45" fillId="9" borderId="50" xfId="0" applyNumberFormat="1" applyFont="1" applyFill="1" applyBorder="1" applyAlignment="1">
      <alignment horizontal="left" vertical="center"/>
    </xf>
    <xf numFmtId="43" fontId="0" fillId="0" borderId="0" xfId="0" applyNumberFormat="1"/>
    <xf numFmtId="3" fontId="0" fillId="0" borderId="0" xfId="0" applyNumberFormat="1"/>
    <xf numFmtId="0" fontId="2" fillId="0" borderId="0" xfId="0" applyFont="1"/>
    <xf numFmtId="0" fontId="49" fillId="0" borderId="0" xfId="0" applyFont="1"/>
    <xf numFmtId="0" fontId="5" fillId="10" borderId="35" xfId="0" applyFont="1" applyFill="1" applyBorder="1" applyAlignment="1">
      <alignment horizontal="left" vertical="center"/>
    </xf>
    <xf numFmtId="49" fontId="5" fillId="10" borderId="36" xfId="0" applyNumberFormat="1" applyFont="1" applyFill="1" applyBorder="1" applyAlignment="1">
      <alignment horizontal="center" vertical="center"/>
    </xf>
    <xf numFmtId="0" fontId="5" fillId="10" borderId="35" xfId="0" applyFont="1" applyFill="1" applyBorder="1" applyAlignment="1">
      <alignment horizontal="left" vertical="center" wrapText="1"/>
    </xf>
    <xf numFmtId="49" fontId="5" fillId="10" borderId="36" xfId="0" applyNumberFormat="1" applyFont="1" applyFill="1" applyBorder="1" applyAlignment="1">
      <alignment horizontal="center" vertical="center" wrapText="1"/>
    </xf>
    <xf numFmtId="167" fontId="0" fillId="0" borderId="0" xfId="6" applyNumberFormat="1" applyFont="1"/>
    <xf numFmtId="168" fontId="2" fillId="0" borderId="0" xfId="0" applyNumberFormat="1" applyFont="1"/>
    <xf numFmtId="0" fontId="5" fillId="10" borderId="49" xfId="0" applyFont="1" applyFill="1" applyBorder="1" applyAlignment="1">
      <alignment horizontal="left" vertical="center" wrapText="1"/>
    </xf>
    <xf numFmtId="164" fontId="0" fillId="0" borderId="0" xfId="0" applyNumberFormat="1"/>
    <xf numFmtId="1" fontId="0" fillId="0" borderId="0" xfId="0" applyNumberFormat="1"/>
    <xf numFmtId="167" fontId="2" fillId="0" borderId="0" xfId="6" applyNumberFormat="1" applyFont="1"/>
    <xf numFmtId="0" fontId="5" fillId="10" borderId="49" xfId="0" applyFont="1" applyFill="1" applyBorder="1" applyAlignment="1">
      <alignment horizontal="left" vertical="center"/>
    </xf>
    <xf numFmtId="43" fontId="49" fillId="0" borderId="0" xfId="6" applyFont="1"/>
    <xf numFmtId="43" fontId="49" fillId="0" borderId="0" xfId="0" applyNumberFormat="1" applyFont="1"/>
    <xf numFmtId="168" fontId="49" fillId="0" borderId="0" xfId="0" applyNumberFormat="1" applyFont="1"/>
    <xf numFmtId="167" fontId="49" fillId="0" borderId="0" xfId="0" applyNumberFormat="1" applyFont="1"/>
    <xf numFmtId="0" fontId="49" fillId="0" borderId="0" xfId="0" quotePrefix="1" applyFont="1" applyAlignment="1">
      <alignment horizontal="right"/>
    </xf>
    <xf numFmtId="3" fontId="48" fillId="9" borderId="36" xfId="0" applyNumberFormat="1" applyFont="1" applyFill="1" applyBorder="1" applyAlignment="1">
      <alignment horizontal="right" vertical="center"/>
    </xf>
    <xf numFmtId="3" fontId="48" fillId="9" borderId="76" xfId="0" applyNumberFormat="1" applyFont="1" applyFill="1" applyBorder="1" applyAlignment="1" applyProtection="1">
      <alignment vertical="center" wrapText="1"/>
    </xf>
    <xf numFmtId="0" fontId="28" fillId="10" borderId="0" xfId="0" applyFont="1" applyFill="1" applyBorder="1" applyAlignment="1">
      <alignment vertical="top"/>
    </xf>
    <xf numFmtId="0" fontId="28" fillId="10" borderId="0" xfId="0" applyFont="1" applyFill="1" applyBorder="1"/>
    <xf numFmtId="0" fontId="5" fillId="10" borderId="1" xfId="0" applyFont="1" applyFill="1" applyBorder="1" applyAlignment="1">
      <alignment horizontal="left" vertical="center" wrapText="1"/>
    </xf>
    <xf numFmtId="0" fontId="5" fillId="10" borderId="26" xfId="0" applyFont="1" applyFill="1" applyBorder="1" applyAlignment="1">
      <alignment horizontal="right" vertical="center" wrapText="1"/>
    </xf>
    <xf numFmtId="0" fontId="5" fillId="10" borderId="0" xfId="0" applyFont="1" applyFill="1" applyBorder="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26" xfId="0" applyFont="1" applyFill="1" applyBorder="1" applyAlignment="1">
      <alignment horizontal="left" vertical="center"/>
    </xf>
    <xf numFmtId="0" fontId="5" fillId="10" borderId="0" xfId="0" applyFont="1" applyFill="1" applyBorder="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26" xfId="0" applyFont="1" applyFill="1" applyBorder="1" applyAlignment="1">
      <alignment horizontal="center" vertical="center"/>
    </xf>
    <xf numFmtId="0" fontId="5" fillId="10" borderId="0" xfId="0" applyFont="1" applyFill="1" applyBorder="1" applyAlignment="1">
      <alignment horizontal="center" vertical="center"/>
    </xf>
    <xf numFmtId="0" fontId="28" fillId="10" borderId="0" xfId="0" applyFont="1" applyFill="1" applyBorder="1" applyProtection="1">
      <protection locked="0"/>
    </xf>
    <xf numFmtId="0" fontId="28" fillId="10" borderId="0" xfId="0" applyFont="1" applyFill="1" applyBorder="1" applyAlignment="1">
      <alignment vertical="top" wrapText="1"/>
    </xf>
    <xf numFmtId="0" fontId="5" fillId="10" borderId="26" xfId="0" applyFont="1" applyFill="1" applyBorder="1" applyAlignment="1">
      <alignment horizontal="right" vertical="center"/>
    </xf>
    <xf numFmtId="0" fontId="5" fillId="10" borderId="0" xfId="0" applyFont="1" applyFill="1" applyBorder="1" applyAlignment="1">
      <alignment horizontal="right" vertical="center"/>
    </xf>
    <xf numFmtId="0" fontId="29" fillId="10" borderId="0" xfId="0" applyFont="1" applyFill="1" applyBorder="1" applyAlignment="1">
      <alignment vertical="center"/>
    </xf>
    <xf numFmtId="0" fontId="34" fillId="10" borderId="0" xfId="0" applyFont="1" applyFill="1" applyBorder="1" applyAlignment="1">
      <alignment vertical="center"/>
    </xf>
    <xf numFmtId="0" fontId="34" fillId="10" borderId="27" xfId="0" applyFont="1" applyFill="1" applyBorder="1" applyAlignment="1">
      <alignment vertical="center"/>
    </xf>
    <xf numFmtId="0" fontId="5" fillId="10" borderId="0" xfId="0" applyFont="1" applyFill="1" applyBorder="1" applyAlignment="1">
      <alignment vertical="center"/>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0" fontId="28" fillId="10" borderId="0" xfId="0" applyFont="1" applyFill="1" applyBorder="1" applyAlignment="1">
      <alignment vertical="center"/>
    </xf>
    <xf numFmtId="0" fontId="28" fillId="10" borderId="27" xfId="0" applyFont="1" applyFill="1" applyBorder="1" applyAlignment="1">
      <alignment vertical="center"/>
    </xf>
    <xf numFmtId="0" fontId="5" fillId="10" borderId="27" xfId="0" applyFont="1" applyFill="1" applyBorder="1" applyAlignment="1">
      <alignment horizontal="right" vertical="center" wrapText="1"/>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26"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27" xfId="0" applyFont="1" applyFill="1" applyBorder="1" applyAlignment="1">
      <alignment horizontal="center" vertical="center" wrapText="1"/>
    </xf>
    <xf numFmtId="0" fontId="29" fillId="10" borderId="26" xfId="0" applyFont="1" applyFill="1" applyBorder="1" applyAlignment="1">
      <alignment vertical="center"/>
    </xf>
    <xf numFmtId="0" fontId="28" fillId="10" borderId="26" xfId="0" applyFont="1" applyFill="1" applyBorder="1" applyAlignment="1">
      <alignment wrapText="1"/>
    </xf>
    <xf numFmtId="0" fontId="28" fillId="10" borderId="0" xfId="0" applyFont="1" applyFill="1" applyBorder="1" applyAlignment="1">
      <alignment wrapText="1"/>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Border="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28" fillId="10" borderId="0" xfId="0" applyFont="1" applyFill="1" applyBorder="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Border="1" applyAlignment="1">
      <alignment horizontal="center" vertical="center" wrapText="1"/>
    </xf>
    <xf numFmtId="0" fontId="3" fillId="10" borderId="0" xfId="0" applyFont="1" applyFill="1" applyBorder="1" applyAlignment="1">
      <alignment horizontal="right" vertical="center" wrapText="1"/>
    </xf>
    <xf numFmtId="0" fontId="3" fillId="10" borderId="27" xfId="0" applyFont="1" applyFill="1" applyBorder="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27" xfId="0" applyFont="1" applyFill="1" applyBorder="1" applyAlignment="1">
      <alignment horizontal="center" vertical="center"/>
    </xf>
    <xf numFmtId="0" fontId="5" fillId="0" borderId="30" xfId="0" applyFont="1" applyFill="1" applyBorder="1" applyAlignment="1" applyProtection="1">
      <alignment horizontal="left" vertical="center" wrapText="1"/>
    </xf>
    <xf numFmtId="0" fontId="17" fillId="9" borderId="30" xfId="0" applyFont="1" applyFill="1" applyBorder="1" applyAlignment="1" applyProtection="1">
      <alignment horizontal="left" vertical="center" wrapText="1"/>
    </xf>
    <xf numFmtId="0" fontId="15" fillId="9" borderId="30" xfId="0" applyFont="1" applyFill="1" applyBorder="1" applyAlignment="1" applyProtection="1">
      <alignment horizontal="left" vertical="center" wrapText="1"/>
    </xf>
    <xf numFmtId="0" fontId="17" fillId="0" borderId="30"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37" fillId="9" borderId="30" xfId="0" applyFont="1" applyFill="1" applyBorder="1" applyAlignment="1" applyProtection="1">
      <alignment horizontal="left" vertical="center" wrapText="1"/>
    </xf>
    <xf numFmtId="0" fontId="12" fillId="4" borderId="30" xfId="0" applyFont="1" applyFill="1" applyBorder="1" applyAlignment="1" applyProtection="1">
      <alignment horizontal="left" vertical="center" wrapText="1"/>
    </xf>
    <xf numFmtId="0" fontId="14" fillId="4" borderId="30" xfId="0" applyFont="1" applyFill="1" applyBorder="1" applyAlignment="1" applyProtection="1">
      <alignment vertical="center"/>
    </xf>
    <xf numFmtId="0" fontId="5" fillId="0" borderId="30" xfId="0" applyFont="1" applyFill="1" applyBorder="1" applyAlignment="1" applyProtection="1">
      <alignment horizontal="left" vertical="center" wrapText="1" indent="1"/>
    </xf>
    <xf numFmtId="0" fontId="4"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8"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6" fillId="5" borderId="5" xfId="3" applyFont="1" applyFill="1" applyBorder="1" applyAlignment="1" applyProtection="1">
      <alignment vertical="center" wrapText="1"/>
      <protection locked="0"/>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21" fillId="0" borderId="30" xfId="0" applyFont="1" applyFill="1" applyBorder="1" applyAlignment="1" applyProtection="1">
      <alignment horizontal="left" vertical="center" wrapText="1"/>
    </xf>
    <xf numFmtId="0" fontId="5" fillId="9" borderId="30" xfId="0" applyFont="1" applyFill="1" applyBorder="1" applyAlignment="1" applyProtection="1">
      <alignment horizontal="left" vertical="center" wrapText="1" indent="1"/>
    </xf>
    <xf numFmtId="0" fontId="12" fillId="4" borderId="30" xfId="0" applyFont="1" applyFill="1" applyBorder="1" applyAlignment="1" applyProtection="1">
      <alignment vertical="center" wrapText="1"/>
    </xf>
    <xf numFmtId="0" fontId="12" fillId="9" borderId="30" xfId="0" applyFont="1" applyFill="1" applyBorder="1" applyAlignment="1" applyProtection="1">
      <alignment horizontal="left" vertical="center" wrapText="1"/>
    </xf>
    <xf numFmtId="0" fontId="12" fillId="0" borderId="30" xfId="0" applyFont="1" applyFill="1" applyBorder="1" applyAlignment="1" applyProtection="1">
      <alignment horizontal="left" vertical="center" wrapText="1" indent="1"/>
    </xf>
    <xf numFmtId="0" fontId="4" fillId="9" borderId="30" xfId="0" applyFont="1" applyFill="1" applyBorder="1" applyAlignment="1" applyProtection="1">
      <alignment horizontal="left" vertical="center" wrapText="1" indent="1"/>
    </xf>
    <xf numFmtId="0" fontId="5" fillId="9" borderId="30"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9" borderId="30" xfId="0" applyFont="1" applyFill="1" applyBorder="1" applyAlignment="1" applyProtection="1">
      <alignment horizontal="left" vertical="center" wrapText="1"/>
    </xf>
    <xf numFmtId="0" fontId="4" fillId="4" borderId="30" xfId="0" applyFont="1" applyFill="1" applyBorder="1" applyAlignment="1" applyProtection="1">
      <alignment horizontal="left" vertical="center" wrapText="1"/>
    </xf>
    <xf numFmtId="0" fontId="4" fillId="4" borderId="30" xfId="0" applyFont="1" applyFill="1" applyBorder="1" applyAlignment="1" applyProtection="1">
      <alignment vertical="center" wrapText="1"/>
    </xf>
    <xf numFmtId="0" fontId="4" fillId="0" borderId="30" xfId="0" applyFont="1" applyFill="1" applyBorder="1" applyAlignment="1" applyProtection="1">
      <alignment horizontal="left" vertical="center" wrapText="1"/>
    </xf>
    <xf numFmtId="0" fontId="5" fillId="10" borderId="30" xfId="0" applyFont="1" applyFill="1" applyBorder="1" applyAlignment="1" applyProtection="1">
      <alignment horizontal="left" vertical="center" wrapText="1" indent="1"/>
    </xf>
    <xf numFmtId="0" fontId="0" fillId="0" borderId="0" xfId="0" applyAlignment="1" applyProtection="1">
      <alignment horizontal="center" wrapText="1"/>
    </xf>
    <xf numFmtId="0" fontId="18" fillId="2" borderId="5" xfId="3" applyFont="1" applyFill="1" applyBorder="1" applyAlignment="1" applyProtection="1">
      <alignment vertical="center" wrapText="1"/>
      <protection locked="0"/>
    </xf>
    <xf numFmtId="0" fontId="21" fillId="0" borderId="30" xfId="0" applyFont="1" applyFill="1" applyBorder="1" applyAlignment="1" applyProtection="1">
      <alignment horizontal="left" vertical="center" wrapText="1" indent="2"/>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18" fillId="3" borderId="30" xfId="3" applyFont="1" applyFill="1" applyBorder="1" applyAlignment="1" applyProtection="1">
      <alignment horizontal="center" vertical="center" wrapText="1"/>
    </xf>
    <xf numFmtId="0" fontId="12" fillId="7" borderId="30" xfId="0" applyFont="1" applyFill="1" applyBorder="1" applyAlignment="1" applyProtection="1">
      <alignment horizontal="left" vertical="center" shrinkToFit="1"/>
    </xf>
    <xf numFmtId="0" fontId="12" fillId="0" borderId="30" xfId="0" applyFont="1" applyFill="1" applyBorder="1" applyAlignment="1" applyProtection="1">
      <alignment horizontal="left" vertical="center" wrapText="1"/>
    </xf>
    <xf numFmtId="0" fontId="5" fillId="7" borderId="30" xfId="0" applyFont="1" applyFill="1" applyBorder="1" applyAlignment="1" applyProtection="1">
      <alignment horizontal="left" vertical="center" shrinkToFit="1"/>
    </xf>
    <xf numFmtId="0" fontId="2" fillId="0" borderId="2" xfId="0" applyFont="1" applyBorder="1" applyAlignment="1" applyProtection="1">
      <alignment horizontal="right"/>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23" xfId="0" applyFont="1" applyBorder="1" applyAlignment="1" applyProtection="1">
      <alignment horizontal="left" vertical="center" wrapText="1"/>
    </xf>
    <xf numFmtId="0" fontId="18" fillId="9" borderId="23" xfId="0" applyFont="1" applyFill="1" applyBorder="1" applyAlignment="1" applyProtection="1">
      <alignment horizontal="left" vertical="center" wrapText="1"/>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20" xfId="0" applyFont="1" applyBorder="1" applyProtection="1"/>
    <xf numFmtId="3" fontId="9" fillId="3" borderId="9" xfId="0" applyNumberFormat="1" applyFont="1" applyFill="1" applyBorder="1" applyAlignment="1" applyProtection="1">
      <alignment horizontal="center" vertical="center" wrapText="1"/>
    </xf>
    <xf numFmtId="3" fontId="3" fillId="0" borderId="20"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21"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20" fillId="6" borderId="22" xfId="0" applyFont="1" applyFill="1" applyBorder="1" applyAlignment="1" applyProtection="1">
      <alignment horizontal="left" vertical="center"/>
    </xf>
    <xf numFmtId="0" fontId="22" fillId="6" borderId="22" xfId="0" applyFont="1" applyFill="1" applyBorder="1" applyAlignment="1" applyProtection="1">
      <alignment vertical="center"/>
    </xf>
    <xf numFmtId="0" fontId="3" fillId="0" borderId="22" xfId="0" applyFont="1" applyBorder="1" applyAlignment="1" applyProtection="1">
      <alignment vertical="center"/>
    </xf>
    <xf numFmtId="0" fontId="18" fillId="0" borderId="23" xfId="0" applyFont="1" applyBorder="1" applyAlignment="1" applyProtection="1">
      <alignment horizontal="left" vertical="center" wrapText="1"/>
    </xf>
    <xf numFmtId="0" fontId="18" fillId="9" borderId="24" xfId="0" applyFont="1" applyFill="1" applyBorder="1" applyAlignment="1" applyProtection="1">
      <alignment horizontal="left" vertical="center" wrapText="1"/>
    </xf>
    <xf numFmtId="0" fontId="20" fillId="6" borderId="25" xfId="0" applyFont="1" applyFill="1" applyBorder="1" applyAlignment="1" applyProtection="1">
      <alignment horizontal="left" vertical="center"/>
    </xf>
    <xf numFmtId="0" fontId="3" fillId="0" borderId="25" xfId="0" applyFont="1" applyBorder="1" applyAlignment="1" applyProtection="1">
      <alignment vertical="center"/>
    </xf>
    <xf numFmtId="0" fontId="20" fillId="9" borderId="23" xfId="0" applyFont="1" applyFill="1" applyBorder="1" applyAlignment="1" applyProtection="1">
      <alignment horizontal="left" vertical="center" wrapText="1"/>
    </xf>
    <xf numFmtId="0" fontId="20" fillId="9" borderId="24" xfId="0" applyFont="1" applyFill="1" applyBorder="1" applyAlignment="1" applyProtection="1">
      <alignment horizontal="left" vertical="center" wrapText="1"/>
    </xf>
    <xf numFmtId="0" fontId="3" fillId="0" borderId="25" xfId="0" applyFont="1" applyBorder="1" applyProtection="1"/>
    <xf numFmtId="0" fontId="0" fillId="10" borderId="0" xfId="0" applyFill="1" applyAlignment="1">
      <alignment horizontal="left" vertical="center" wrapText="1"/>
    </xf>
    <xf numFmtId="0" fontId="2" fillId="0" borderId="0" xfId="0" applyFont="1" applyAlignment="1">
      <alignment horizontal="left" vertical="center" wrapText="1"/>
    </xf>
    <xf numFmtId="0" fontId="6" fillId="10" borderId="0" xfId="0" applyFont="1" applyFill="1" applyAlignment="1">
      <alignment horizontal="left"/>
    </xf>
    <xf numFmtId="0" fontId="42" fillId="17" borderId="0" xfId="0" applyFont="1" applyFill="1" applyAlignment="1">
      <alignment horizontal="center"/>
    </xf>
    <xf numFmtId="0" fontId="42" fillId="15" borderId="0" xfId="0" applyFont="1" applyFill="1" applyAlignment="1">
      <alignment horizontal="center"/>
    </xf>
    <xf numFmtId="0" fontId="41" fillId="10" borderId="0" xfId="0" applyFont="1" applyFill="1" applyAlignment="1">
      <alignment horizontal="left"/>
    </xf>
    <xf numFmtId="0" fontId="2" fillId="10" borderId="0" xfId="0" applyFont="1" applyFill="1" applyAlignment="1">
      <alignment horizontal="left" vertical="center"/>
    </xf>
    <xf numFmtId="0" fontId="41" fillId="10" borderId="0" xfId="0" applyFont="1" applyFill="1" applyAlignment="1">
      <alignment horizontal="left" wrapText="1"/>
    </xf>
  </cellXfs>
  <cellStyles count="7">
    <cellStyle name="Comma" xfId="6" builtinId="3"/>
    <cellStyle name="Hyperlink 2" xfId="2"/>
    <cellStyle name="Normal" xfId="0" builtinId="0"/>
    <cellStyle name="Normal 2" xfId="3"/>
    <cellStyle name="Normal 2 2" xfId="4"/>
    <cellStyle name="Normal 3" xf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2837">
            <xs:annotation>
              <xs:documentation>Primo Real Estate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GFI-IZD-POD_1000370">
        <xs:annotation>
          <xs:documentation>Izvještaj o financijskom položaju, opći izdavatelji, polugodišnji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GFI-IZD-POD_1000371">
        <xs:annotation>
          <xs:documentation>Izvještaj o sveobuhvatnoj dobiti, opći izdavatelji, polugodišnji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GFI-IZD-POD_1000372">
        <xs:annotation>
          <xs:documentation>Izvještaj o novčanom tijeku, indirektna, opći izdavatelji, polugodišnji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GFI-IZD-POD_1000373">
        <xs:annotation>
          <xs:documentation>Izvještaj o novčanom toku, direktna, opći izdavatelji, polugodišnji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GFI-IZD-POD_1000379">
        <xs:annotation>
          <xs:documentation>Izvještaj o promjenama kapitala, opći izdavatelji, polugodišnji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GFI-IZD-POD_1000370" type="FormType_IFP-GFI-IZD-POD_1000370" minOccurs="0" maxOccurs="1"/>
            <xs:element name="ISD-GFI-IZD-POD_1000371" type="FormType_ISD-GFI-IZD-POD_1000371" minOccurs="0" maxOccurs="1"/>
            <xs:element name="NTI-GFI-IZD-POD_1000372" type="FormType_NTI-GFI-IZD-POD_1000372" minOccurs="0" maxOccurs="1"/>
            <xs:element name="NTD-GFI-IZD-POD_1000373" type="FormType_NTD-GFI-IZD-POD_1000373" minOccurs="0" maxOccurs="1"/>
            <xs:element name="IPK-GFI-IZD-POD_1000379" type="FormType_IPK-GFI-IZD-POD_1000379" minOccurs="0" maxOccurs="1"/>
          </xs:sequence>
        </xs:complexType>
      </xs:element>
    </xs:schema>
  </Schema>
  <Map ID="2"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GFI-IZD-POD/Izvjesce/Godina" xmlDataType="integer"/>
    </xmlCellPr>
  </singleXmlCell>
  <singleXmlCell id="2" r="C16" connectionId="0">
    <xmlCellPr id="1" uniqueName="sif_ust">
      <xmlPr mapId="2" xpath="/GFI-IZD-POD/Izvjesce/sif_ust" xmlDataType="string"/>
    </xmlCellPr>
  </singleXmlCell>
  <singleXmlCell id="3" r="C30" connectionId="0">
    <xmlCellPr id="1" uniqueName="AtribIzv">
      <xmlPr mapId="2" xpath="/GFI-IZD-POD/Izvjesce/AtribIzv" xmlDataType="string"/>
    </xmlCellPr>
  </singleXmlCell>
</singleXmlCells>
</file>

<file path=xl/tables/tableSingleCells2.xml><?xml version="1.0" encoding="utf-8"?>
<singleXmlCells xmlns="http://schemas.openxmlformats.org/spreadsheetml/2006/main">
  <singleXmlCell id="4" r="H8" connectionId="0">
    <xmlCellPr id="1" uniqueName="P1074366">
      <xmlPr mapId="2" xpath="/GFI-IZD-POD/IFP-GFI-IZD-POD_1000370/P1074366" xmlDataType="decimal"/>
    </xmlCellPr>
  </singleXmlCell>
  <singleXmlCell id="5" r="I8" connectionId="0">
    <xmlCellPr id="1" uniqueName="P1074367">
      <xmlPr mapId="2" xpath="/GFI-IZD-POD/IFP-GFI-IZD-POD_1000370/P1074367" xmlDataType="decimal"/>
    </xmlCellPr>
  </singleXmlCell>
  <singleXmlCell id="6" r="H9" connectionId="0">
    <xmlCellPr id="1" uniqueName="P1074368">
      <xmlPr mapId="2" xpath="/GFI-IZD-POD/IFP-GFI-IZD-POD_1000370/P1074368" xmlDataType="decimal"/>
    </xmlCellPr>
  </singleXmlCell>
  <singleXmlCell id="7" r="I9" connectionId="0">
    <xmlCellPr id="1" uniqueName="P1074369">
      <xmlPr mapId="2" xpath="/GFI-IZD-POD/IFP-GFI-IZD-POD_1000370/P1074369" xmlDataType="decimal"/>
    </xmlCellPr>
  </singleXmlCell>
  <singleXmlCell id="8" r="H10" connectionId="0">
    <xmlCellPr id="1" uniqueName="P1074370">
      <xmlPr mapId="2" xpath="/GFI-IZD-POD/IFP-GFI-IZD-POD_1000370/P1074370" xmlDataType="decimal"/>
    </xmlCellPr>
  </singleXmlCell>
  <singleXmlCell id="9" r="I10" connectionId="0">
    <xmlCellPr id="1" uniqueName="P1074371">
      <xmlPr mapId="2" xpath="/GFI-IZD-POD/IFP-GFI-IZD-POD_1000370/P1074371" xmlDataType="decimal"/>
    </xmlCellPr>
  </singleXmlCell>
  <singleXmlCell id="10" r="H11" connectionId="0">
    <xmlCellPr id="1" uniqueName="P1074372">
      <xmlPr mapId="2" xpath="/GFI-IZD-POD/IFP-GFI-IZD-POD_1000370/P1074372" xmlDataType="decimal"/>
    </xmlCellPr>
  </singleXmlCell>
  <singleXmlCell id="11" r="I11" connectionId="0">
    <xmlCellPr id="1" uniqueName="P1074373">
      <xmlPr mapId="2" xpath="/GFI-IZD-POD/IFP-GFI-IZD-POD_1000370/P1074373" xmlDataType="decimal"/>
    </xmlCellPr>
  </singleXmlCell>
  <singleXmlCell id="12" r="H12" connectionId="0">
    <xmlCellPr id="1" uniqueName="P1074374">
      <xmlPr mapId="2" xpath="/GFI-IZD-POD/IFP-GFI-IZD-POD_1000370/P1074374" xmlDataType="decimal"/>
    </xmlCellPr>
  </singleXmlCell>
  <singleXmlCell id="13" r="I12" connectionId="0">
    <xmlCellPr id="1" uniqueName="P1074375">
      <xmlPr mapId="2" xpath="/GFI-IZD-POD/IFP-GFI-IZD-POD_1000370/P1074375" xmlDataType="decimal"/>
    </xmlCellPr>
  </singleXmlCell>
  <singleXmlCell id="14" r="H13" connectionId="0">
    <xmlCellPr id="1" uniqueName="P1074376">
      <xmlPr mapId="2" xpath="/GFI-IZD-POD/IFP-GFI-IZD-POD_1000370/P1074376" xmlDataType="decimal"/>
    </xmlCellPr>
  </singleXmlCell>
  <singleXmlCell id="15" r="I13" connectionId="0">
    <xmlCellPr id="1" uniqueName="P1074491">
      <xmlPr mapId="2" xpath="/GFI-IZD-POD/IFP-GFI-IZD-POD_1000370/P1074491" xmlDataType="decimal"/>
    </xmlCellPr>
  </singleXmlCell>
  <singleXmlCell id="16" r="H14" connectionId="0">
    <xmlCellPr id="1" uniqueName="P1074492">
      <xmlPr mapId="2" xpath="/GFI-IZD-POD/IFP-GFI-IZD-POD_1000370/P1074492" xmlDataType="decimal"/>
    </xmlCellPr>
  </singleXmlCell>
  <singleXmlCell id="17" r="I14" connectionId="0">
    <xmlCellPr id="1" uniqueName="P1074493">
      <xmlPr mapId="2" xpath="/GFI-IZD-POD/IFP-GFI-IZD-POD_1000370/P1074493" xmlDataType="decimal"/>
    </xmlCellPr>
  </singleXmlCell>
  <singleXmlCell id="18" r="H15" connectionId="0">
    <xmlCellPr id="1" uniqueName="P1074494">
      <xmlPr mapId="2" xpath="/GFI-IZD-POD/IFP-GFI-IZD-POD_1000370/P1074494" xmlDataType="decimal"/>
    </xmlCellPr>
  </singleXmlCell>
  <singleXmlCell id="19" r="I15" connectionId="0">
    <xmlCellPr id="1" uniqueName="P1074575">
      <xmlPr mapId="2" xpath="/GFI-IZD-POD/IFP-GFI-IZD-POD_1000370/P1074575" xmlDataType="decimal"/>
    </xmlCellPr>
  </singleXmlCell>
  <singleXmlCell id="20" r="H16" connectionId="0">
    <xmlCellPr id="1" uniqueName="P1074576">
      <xmlPr mapId="2" xpath="/GFI-IZD-POD/IFP-GFI-IZD-POD_1000370/P1074576" xmlDataType="decimal"/>
    </xmlCellPr>
  </singleXmlCell>
  <singleXmlCell id="21" r="I16" connectionId="0">
    <xmlCellPr id="1" uniqueName="P1074577">
      <xmlPr mapId="2" xpath="/GFI-IZD-POD/IFP-GFI-IZD-POD_1000370/P1074577" xmlDataType="decimal"/>
    </xmlCellPr>
  </singleXmlCell>
  <singleXmlCell id="22" r="H17" connectionId="0">
    <xmlCellPr id="1" uniqueName="P1074578">
      <xmlPr mapId="2" xpath="/GFI-IZD-POD/IFP-GFI-IZD-POD_1000370/P1074578" xmlDataType="decimal"/>
    </xmlCellPr>
  </singleXmlCell>
  <singleXmlCell id="23" r="I17" connectionId="0">
    <xmlCellPr id="1" uniqueName="P1074579">
      <xmlPr mapId="2" xpath="/GFI-IZD-POD/IFP-GFI-IZD-POD_1000370/P1074579" xmlDataType="decimal"/>
    </xmlCellPr>
  </singleXmlCell>
  <singleXmlCell id="24" r="H18" connectionId="0">
    <xmlCellPr id="1" uniqueName="P1074656">
      <xmlPr mapId="2" xpath="/GFI-IZD-POD/IFP-GFI-IZD-POD_1000370/P1074656" xmlDataType="decimal"/>
    </xmlCellPr>
  </singleXmlCell>
  <singleXmlCell id="25" r="I18" connectionId="0">
    <xmlCellPr id="1" uniqueName="P1074657">
      <xmlPr mapId="2" xpath="/GFI-IZD-POD/IFP-GFI-IZD-POD_1000370/P1074657" xmlDataType="decimal"/>
    </xmlCellPr>
  </singleXmlCell>
  <singleXmlCell id="26" r="H19" connectionId="0">
    <xmlCellPr id="1" uniqueName="P1074658">
      <xmlPr mapId="2" xpath="/GFI-IZD-POD/IFP-GFI-IZD-POD_1000370/P1074658" xmlDataType="decimal"/>
    </xmlCellPr>
  </singleXmlCell>
  <singleXmlCell id="27" r="I19" connectionId="0">
    <xmlCellPr id="1" uniqueName="P1074659">
      <xmlPr mapId="2" xpath="/GFI-IZD-POD/IFP-GFI-IZD-POD_1000370/P1074659" xmlDataType="decimal"/>
    </xmlCellPr>
  </singleXmlCell>
  <singleXmlCell id="28" r="H20" connectionId="0">
    <xmlCellPr id="1" uniqueName="P1074894">
      <xmlPr mapId="2" xpath="/GFI-IZD-POD/IFP-GFI-IZD-POD_1000370/P1074894" xmlDataType="decimal"/>
    </xmlCellPr>
  </singleXmlCell>
  <singleXmlCell id="29" r="I20" connectionId="0">
    <xmlCellPr id="1" uniqueName="P1074895">
      <xmlPr mapId="2" xpath="/GFI-IZD-POD/IFP-GFI-IZD-POD_1000370/P1074895" xmlDataType="decimal"/>
    </xmlCellPr>
  </singleXmlCell>
  <singleXmlCell id="30" r="H21" connectionId="0">
    <xmlCellPr id="1" uniqueName="P1074896">
      <xmlPr mapId="2" xpath="/GFI-IZD-POD/IFP-GFI-IZD-POD_1000370/P1074896" xmlDataType="decimal"/>
    </xmlCellPr>
  </singleXmlCell>
  <singleXmlCell id="31" r="I21" connectionId="0">
    <xmlCellPr id="1" uniqueName="P1074897">
      <xmlPr mapId="2" xpath="/GFI-IZD-POD/IFP-GFI-IZD-POD_1000370/P1074897" xmlDataType="decimal"/>
    </xmlCellPr>
  </singleXmlCell>
  <singleXmlCell id="32" r="H22" connectionId="0">
    <xmlCellPr id="1" uniqueName="P1074898">
      <xmlPr mapId="2" xpath="/GFI-IZD-POD/IFP-GFI-IZD-POD_1000370/P1074898" xmlDataType="decimal"/>
    </xmlCellPr>
  </singleXmlCell>
  <singleXmlCell id="33" r="I22" connectionId="0">
    <xmlCellPr id="1" uniqueName="P1074899">
      <xmlPr mapId="2" xpath="/GFI-IZD-POD/IFP-GFI-IZD-POD_1000370/P1074899" xmlDataType="decimal"/>
    </xmlCellPr>
  </singleXmlCell>
  <singleXmlCell id="34" r="H23" connectionId="0">
    <xmlCellPr id="1" uniqueName="P1074900">
      <xmlPr mapId="2" xpath="/GFI-IZD-POD/IFP-GFI-IZD-POD_1000370/P1074900" xmlDataType="decimal"/>
    </xmlCellPr>
  </singleXmlCell>
  <singleXmlCell id="35" r="I23" connectionId="0">
    <xmlCellPr id="1" uniqueName="P1074901">
      <xmlPr mapId="2" xpath="/GFI-IZD-POD/IFP-GFI-IZD-POD_1000370/P1074901" xmlDataType="decimal"/>
    </xmlCellPr>
  </singleXmlCell>
  <singleXmlCell id="36" r="H24" connectionId="0">
    <xmlCellPr id="1" uniqueName="P1074902">
      <xmlPr mapId="2" xpath="/GFI-IZD-POD/IFP-GFI-IZD-POD_1000370/P1074902" xmlDataType="decimal"/>
    </xmlCellPr>
  </singleXmlCell>
  <singleXmlCell id="37" r="I24" connectionId="0">
    <xmlCellPr id="1" uniqueName="P1074903">
      <xmlPr mapId="2" xpath="/GFI-IZD-POD/IFP-GFI-IZD-POD_1000370/P1074903" xmlDataType="decimal"/>
    </xmlCellPr>
  </singleXmlCell>
  <singleXmlCell id="38" r="H25" connectionId="0">
    <xmlCellPr id="1" uniqueName="P1074904">
      <xmlPr mapId="2" xpath="/GFI-IZD-POD/IFP-GFI-IZD-POD_1000370/P1074904" xmlDataType="decimal"/>
    </xmlCellPr>
  </singleXmlCell>
  <singleXmlCell id="39" r="I25" connectionId="0">
    <xmlCellPr id="1" uniqueName="P1074905">
      <xmlPr mapId="2" xpath="/GFI-IZD-POD/IFP-GFI-IZD-POD_1000370/P1074905" xmlDataType="decimal"/>
    </xmlCellPr>
  </singleXmlCell>
  <singleXmlCell id="40" r="H26" connectionId="0">
    <xmlCellPr id="1" uniqueName="P1074906">
      <xmlPr mapId="2" xpath="/GFI-IZD-POD/IFP-GFI-IZD-POD_1000370/P1074906" xmlDataType="decimal"/>
    </xmlCellPr>
  </singleXmlCell>
  <singleXmlCell id="41" r="I26" connectionId="0">
    <xmlCellPr id="1" uniqueName="P1074907">
      <xmlPr mapId="2" xpath="/GFI-IZD-POD/IFP-GFI-IZD-POD_1000370/P1074907" xmlDataType="decimal"/>
    </xmlCellPr>
  </singleXmlCell>
  <singleXmlCell id="42" r="H27" connectionId="0">
    <xmlCellPr id="1" uniqueName="P1074908">
      <xmlPr mapId="2" xpath="/GFI-IZD-POD/IFP-GFI-IZD-POD_1000370/P1074908" xmlDataType="decimal"/>
    </xmlCellPr>
  </singleXmlCell>
  <singleXmlCell id="43" r="I27" connectionId="0">
    <xmlCellPr id="1" uniqueName="P1074909">
      <xmlPr mapId="2" xpath="/GFI-IZD-POD/IFP-GFI-IZD-POD_1000370/P1074909" xmlDataType="decimal"/>
    </xmlCellPr>
  </singleXmlCell>
  <singleXmlCell id="44" r="H28" connectionId="0">
    <xmlCellPr id="1" uniqueName="P1074910">
      <xmlPr mapId="2" xpath="/GFI-IZD-POD/IFP-GFI-IZD-POD_1000370/P1074910" xmlDataType="decimal"/>
    </xmlCellPr>
  </singleXmlCell>
  <singleXmlCell id="45" r="I28" connectionId="0">
    <xmlCellPr id="1" uniqueName="P1074912">
      <xmlPr mapId="2" xpath="/GFI-IZD-POD/IFP-GFI-IZD-POD_1000370/P1074912" xmlDataType="decimal"/>
    </xmlCellPr>
  </singleXmlCell>
  <singleXmlCell id="46" r="H29" connectionId="0">
    <xmlCellPr id="1" uniqueName="P1074914">
      <xmlPr mapId="2" xpath="/GFI-IZD-POD/IFP-GFI-IZD-POD_1000370/P1074914" xmlDataType="decimal"/>
    </xmlCellPr>
  </singleXmlCell>
  <singleXmlCell id="47" r="I29" connectionId="0">
    <xmlCellPr id="1" uniqueName="P1074916">
      <xmlPr mapId="2" xpath="/GFI-IZD-POD/IFP-GFI-IZD-POD_1000370/P1074916" xmlDataType="decimal"/>
    </xmlCellPr>
  </singleXmlCell>
  <singleXmlCell id="48" r="H30" connectionId="0">
    <xmlCellPr id="1" uniqueName="P1074923">
      <xmlPr mapId="2" xpath="/GFI-IZD-POD/IFP-GFI-IZD-POD_1000370/P1074923" xmlDataType="decimal"/>
    </xmlCellPr>
  </singleXmlCell>
  <singleXmlCell id="49" r="I30" connectionId="0">
    <xmlCellPr id="1" uniqueName="P1074925">
      <xmlPr mapId="2" xpath="/GFI-IZD-POD/IFP-GFI-IZD-POD_1000370/P1074925" xmlDataType="decimal"/>
    </xmlCellPr>
  </singleXmlCell>
  <singleXmlCell id="50" r="H31" connectionId="0">
    <xmlCellPr id="1" uniqueName="P1074927">
      <xmlPr mapId="2" xpath="/GFI-IZD-POD/IFP-GFI-IZD-POD_1000370/P1074927" xmlDataType="decimal"/>
    </xmlCellPr>
  </singleXmlCell>
  <singleXmlCell id="51" r="I31" connectionId="0">
    <xmlCellPr id="1" uniqueName="P1074947">
      <xmlPr mapId="2" xpath="/GFI-IZD-POD/IFP-GFI-IZD-POD_1000370/P1074947" xmlDataType="decimal"/>
    </xmlCellPr>
  </singleXmlCell>
  <singleXmlCell id="52" r="H32" connectionId="0">
    <xmlCellPr id="1" uniqueName="P1074949">
      <xmlPr mapId="2" xpath="/GFI-IZD-POD/IFP-GFI-IZD-POD_1000370/P1074949" xmlDataType="decimal"/>
    </xmlCellPr>
  </singleXmlCell>
  <singleXmlCell id="53" r="I32" connectionId="0">
    <xmlCellPr id="1" uniqueName="P1074951">
      <xmlPr mapId="2" xpath="/GFI-IZD-POD/IFP-GFI-IZD-POD_1000370/P1074951" xmlDataType="decimal"/>
    </xmlCellPr>
  </singleXmlCell>
  <singleXmlCell id="54" r="H33" connectionId="0">
    <xmlCellPr id="1" uniqueName="P1074954">
      <xmlPr mapId="2" xpath="/GFI-IZD-POD/IFP-GFI-IZD-POD_1000370/P1074954" xmlDataType="decimal"/>
    </xmlCellPr>
  </singleXmlCell>
  <singleXmlCell id="55" r="I33" connectionId="0">
    <xmlCellPr id="1" uniqueName="P1074956">
      <xmlPr mapId="2" xpath="/GFI-IZD-POD/IFP-GFI-IZD-POD_1000370/P1074956" xmlDataType="decimal"/>
    </xmlCellPr>
  </singleXmlCell>
  <singleXmlCell id="56" r="H34" connectionId="0">
    <xmlCellPr id="1" uniqueName="P1074958">
      <xmlPr mapId="2" xpath="/GFI-IZD-POD/IFP-GFI-IZD-POD_1000370/P1074958" xmlDataType="decimal"/>
    </xmlCellPr>
  </singleXmlCell>
  <singleXmlCell id="57" r="I34" connectionId="0">
    <xmlCellPr id="1" uniqueName="P1074960">
      <xmlPr mapId="2" xpath="/GFI-IZD-POD/IFP-GFI-IZD-POD_1000370/P1074960" xmlDataType="decimal"/>
    </xmlCellPr>
  </singleXmlCell>
  <singleXmlCell id="58" r="H35" connectionId="0">
    <xmlCellPr id="1" uniqueName="P1074962">
      <xmlPr mapId="2" xpath="/GFI-IZD-POD/IFP-GFI-IZD-POD_1000370/P1074962" xmlDataType="decimal"/>
    </xmlCellPr>
  </singleXmlCell>
  <singleXmlCell id="59" r="I35" connectionId="0">
    <xmlCellPr id="1" uniqueName="P1074964">
      <xmlPr mapId="2" xpath="/GFI-IZD-POD/IFP-GFI-IZD-POD_1000370/P1074964" xmlDataType="decimal"/>
    </xmlCellPr>
  </singleXmlCell>
  <singleXmlCell id="60" r="H36" connectionId="0">
    <xmlCellPr id="1" uniqueName="P1074918">
      <xmlPr mapId="2" xpath="/GFI-IZD-POD/IFP-GFI-IZD-POD_1000370/P1074918" xmlDataType="decimal"/>
    </xmlCellPr>
  </singleXmlCell>
  <singleXmlCell id="61" r="I36" connectionId="0">
    <xmlCellPr id="1" uniqueName="P1074921">
      <xmlPr mapId="2" xpath="/GFI-IZD-POD/IFP-GFI-IZD-POD_1000370/P1074921" xmlDataType="decimal"/>
    </xmlCellPr>
  </singleXmlCell>
  <singleXmlCell id="62" r="H37" connectionId="0">
    <xmlCellPr id="1" uniqueName="P1084408">
      <xmlPr mapId="2" xpath="/GFI-IZD-POD/IFP-GFI-IZD-POD_1000370/P1084408" xmlDataType="decimal"/>
    </xmlCellPr>
  </singleXmlCell>
  <singleXmlCell id="63" r="I37" connectionId="0">
    <xmlCellPr id="1" uniqueName="P1084409">
      <xmlPr mapId="2" xpath="/GFI-IZD-POD/IFP-GFI-IZD-POD_1000370/P1084409" xmlDataType="decimal"/>
    </xmlCellPr>
  </singleXmlCell>
  <singleXmlCell id="64" r="H38" connectionId="0">
    <xmlCellPr id="1" uniqueName="P1074967">
      <xmlPr mapId="2" xpath="/GFI-IZD-POD/IFP-GFI-IZD-POD_1000370/P1074967" xmlDataType="decimal"/>
    </xmlCellPr>
  </singleXmlCell>
  <singleXmlCell id="65" r="I38" connectionId="0">
    <xmlCellPr id="1" uniqueName="P1074973">
      <xmlPr mapId="2" xpath="/GFI-IZD-POD/IFP-GFI-IZD-POD_1000370/P1074973" xmlDataType="decimal"/>
    </xmlCellPr>
  </singleXmlCell>
  <singleXmlCell id="66" r="H39" connectionId="0">
    <xmlCellPr id="1" uniqueName="P1074975">
      <xmlPr mapId="2" xpath="/GFI-IZD-POD/IFP-GFI-IZD-POD_1000370/P1074975" xmlDataType="decimal"/>
    </xmlCellPr>
  </singleXmlCell>
  <singleXmlCell id="67" r="I39" connectionId="0">
    <xmlCellPr id="1" uniqueName="P1074979">
      <xmlPr mapId="2" xpath="/GFI-IZD-POD/IFP-GFI-IZD-POD_1000370/P1074979" xmlDataType="decimal"/>
    </xmlCellPr>
  </singleXmlCell>
  <singleXmlCell id="68" r="H40" connectionId="0">
    <xmlCellPr id="1" uniqueName="P1074981">
      <xmlPr mapId="2" xpath="/GFI-IZD-POD/IFP-GFI-IZD-POD_1000370/P1074981" xmlDataType="decimal"/>
    </xmlCellPr>
  </singleXmlCell>
  <singleXmlCell id="69" r="I40" connectionId="0">
    <xmlCellPr id="1" uniqueName="P1074983">
      <xmlPr mapId="2" xpath="/GFI-IZD-POD/IFP-GFI-IZD-POD_1000370/P1074983" xmlDataType="decimal"/>
    </xmlCellPr>
  </singleXmlCell>
  <singleXmlCell id="70" r="H41" connectionId="0">
    <xmlCellPr id="1" uniqueName="P1074985">
      <xmlPr mapId="2" xpath="/GFI-IZD-POD/IFP-GFI-IZD-POD_1000370/P1074985" xmlDataType="decimal"/>
    </xmlCellPr>
  </singleXmlCell>
  <singleXmlCell id="71" r="I41" connectionId="0">
    <xmlCellPr id="1" uniqueName="P1074987">
      <xmlPr mapId="2" xpath="/GFI-IZD-POD/IFP-GFI-IZD-POD_1000370/P1074987" xmlDataType="decimal"/>
    </xmlCellPr>
  </singleXmlCell>
  <singleXmlCell id="72" r="H42" connectionId="0">
    <xmlCellPr id="1" uniqueName="P1074989">
      <xmlPr mapId="2" xpath="/GFI-IZD-POD/IFP-GFI-IZD-POD_1000370/P1074989" xmlDataType="decimal"/>
    </xmlCellPr>
  </singleXmlCell>
  <singleXmlCell id="73" r="I42" connectionId="0">
    <xmlCellPr id="1" uniqueName="P1074991">
      <xmlPr mapId="2" xpath="/GFI-IZD-POD/IFP-GFI-IZD-POD_1000370/P1074991" xmlDataType="decimal"/>
    </xmlCellPr>
  </singleXmlCell>
  <singleXmlCell id="74" r="H43" connectionId="0">
    <xmlCellPr id="1" uniqueName="P1074994">
      <xmlPr mapId="2" xpath="/GFI-IZD-POD/IFP-GFI-IZD-POD_1000370/P1074994" xmlDataType="decimal"/>
    </xmlCellPr>
  </singleXmlCell>
  <singleXmlCell id="75" r="I43" connectionId="0">
    <xmlCellPr id="1" uniqueName="P1074997">
      <xmlPr mapId="2" xpath="/GFI-IZD-POD/IFP-GFI-IZD-POD_1000370/P1074997" xmlDataType="decimal"/>
    </xmlCellPr>
  </singleXmlCell>
  <singleXmlCell id="76" r="H44" connectionId="0">
    <xmlCellPr id="1" uniqueName="P1074998">
      <xmlPr mapId="2" xpath="/GFI-IZD-POD/IFP-GFI-IZD-POD_1000370/P1074998" xmlDataType="decimal"/>
    </xmlCellPr>
  </singleXmlCell>
  <singleXmlCell id="77" r="I44" connectionId="0">
    <xmlCellPr id="1" uniqueName="P1075000">
      <xmlPr mapId="2" xpath="/GFI-IZD-POD/IFP-GFI-IZD-POD_1000370/P1075000" xmlDataType="decimal"/>
    </xmlCellPr>
  </singleXmlCell>
  <singleXmlCell id="78" r="H45" connectionId="0">
    <xmlCellPr id="1" uniqueName="P1075001">
      <xmlPr mapId="2" xpath="/GFI-IZD-POD/IFP-GFI-IZD-POD_1000370/P1075001" xmlDataType="decimal"/>
    </xmlCellPr>
  </singleXmlCell>
  <singleXmlCell id="79" r="I45" connectionId="0">
    <xmlCellPr id="1" uniqueName="P1075003">
      <xmlPr mapId="2" xpath="/GFI-IZD-POD/IFP-GFI-IZD-POD_1000370/P1075003" xmlDataType="decimal"/>
    </xmlCellPr>
  </singleXmlCell>
  <singleXmlCell id="80" r="H46" connectionId="0">
    <xmlCellPr id="1" uniqueName="P1075005">
      <xmlPr mapId="2" xpath="/GFI-IZD-POD/IFP-GFI-IZD-POD_1000370/P1075005" xmlDataType="decimal"/>
    </xmlCellPr>
  </singleXmlCell>
  <singleXmlCell id="81" r="I46" connectionId="0">
    <xmlCellPr id="1" uniqueName="P1075007">
      <xmlPr mapId="2" xpath="/GFI-IZD-POD/IFP-GFI-IZD-POD_1000370/P1075007" xmlDataType="decimal"/>
    </xmlCellPr>
  </singleXmlCell>
  <singleXmlCell id="82" r="H47" connectionId="0">
    <xmlCellPr id="1" uniqueName="P1075009">
      <xmlPr mapId="2" xpath="/GFI-IZD-POD/IFP-GFI-IZD-POD_1000370/P1075009" xmlDataType="decimal"/>
    </xmlCellPr>
  </singleXmlCell>
  <singleXmlCell id="83" r="I47" connectionId="0">
    <xmlCellPr id="1" uniqueName="P1075011">
      <xmlPr mapId="2" xpath="/GFI-IZD-POD/IFP-GFI-IZD-POD_1000370/P1075011" xmlDataType="decimal"/>
    </xmlCellPr>
  </singleXmlCell>
  <singleXmlCell id="84" r="H48" connectionId="0">
    <xmlCellPr id="1" uniqueName="P1075012">
      <xmlPr mapId="2" xpath="/GFI-IZD-POD/IFP-GFI-IZD-POD_1000370/P1075012" xmlDataType="decimal"/>
    </xmlCellPr>
  </singleXmlCell>
  <singleXmlCell id="85" r="I48" connectionId="0">
    <xmlCellPr id="1" uniqueName="P1075014">
      <xmlPr mapId="2" xpath="/GFI-IZD-POD/IFP-GFI-IZD-POD_1000370/P1075014" xmlDataType="decimal"/>
    </xmlCellPr>
  </singleXmlCell>
  <singleXmlCell id="86" r="H49" connectionId="0">
    <xmlCellPr id="1" uniqueName="P1075016">
      <xmlPr mapId="2" xpath="/GFI-IZD-POD/IFP-GFI-IZD-POD_1000370/P1075016" xmlDataType="decimal"/>
    </xmlCellPr>
  </singleXmlCell>
  <singleXmlCell id="87" r="I49" connectionId="0">
    <xmlCellPr id="1" uniqueName="P1075018">
      <xmlPr mapId="2" xpath="/GFI-IZD-POD/IFP-GFI-IZD-POD_1000370/P1075018" xmlDataType="decimal"/>
    </xmlCellPr>
  </singleXmlCell>
  <singleXmlCell id="88" r="H50" connectionId="0">
    <xmlCellPr id="1" uniqueName="P1075020">
      <xmlPr mapId="2" xpath="/GFI-IZD-POD/IFP-GFI-IZD-POD_1000370/P1075020" xmlDataType="decimal"/>
    </xmlCellPr>
  </singleXmlCell>
  <singleXmlCell id="89" r="I50" connectionId="0">
    <xmlCellPr id="1" uniqueName="P1075023">
      <xmlPr mapId="2" xpath="/GFI-IZD-POD/IFP-GFI-IZD-POD_1000370/P1075023" xmlDataType="decimal"/>
    </xmlCellPr>
  </singleXmlCell>
  <singleXmlCell id="90" r="H51" connectionId="0">
    <xmlCellPr id="1" uniqueName="P1075026">
      <xmlPr mapId="2" xpath="/GFI-IZD-POD/IFP-GFI-IZD-POD_1000370/P1075026" xmlDataType="decimal"/>
    </xmlCellPr>
  </singleXmlCell>
  <singleXmlCell id="91" r="I51" connectionId="0">
    <xmlCellPr id="1" uniqueName="P1075028">
      <xmlPr mapId="2" xpath="/GFI-IZD-POD/IFP-GFI-IZD-POD_1000370/P1075028" xmlDataType="decimal"/>
    </xmlCellPr>
  </singleXmlCell>
  <singleXmlCell id="92" r="H52" connectionId="0">
    <xmlCellPr id="1" uniqueName="P1075031">
      <xmlPr mapId="2" xpath="/GFI-IZD-POD/IFP-GFI-IZD-POD_1000370/P1075031" xmlDataType="decimal"/>
    </xmlCellPr>
  </singleXmlCell>
  <singleXmlCell id="93" r="I52" connectionId="0">
    <xmlCellPr id="1" uniqueName="P1075033">
      <xmlPr mapId="2" xpath="/GFI-IZD-POD/IFP-GFI-IZD-POD_1000370/P1075033" xmlDataType="decimal"/>
    </xmlCellPr>
  </singleXmlCell>
  <singleXmlCell id="94" r="H53" connectionId="0">
    <xmlCellPr id="1" uniqueName="P1075035">
      <xmlPr mapId="2" xpath="/GFI-IZD-POD/IFP-GFI-IZD-POD_1000370/P1075035" xmlDataType="decimal"/>
    </xmlCellPr>
  </singleXmlCell>
  <singleXmlCell id="95" r="I53" connectionId="0">
    <xmlCellPr id="1" uniqueName="P1075037">
      <xmlPr mapId="2" xpath="/GFI-IZD-POD/IFP-GFI-IZD-POD_1000370/P1075037" xmlDataType="decimal"/>
    </xmlCellPr>
  </singleXmlCell>
  <singleXmlCell id="96" r="H54" connectionId="0">
    <xmlCellPr id="1" uniqueName="P1075039">
      <xmlPr mapId="2" xpath="/GFI-IZD-POD/IFP-GFI-IZD-POD_1000370/P1075039" xmlDataType="decimal"/>
    </xmlCellPr>
  </singleXmlCell>
  <singleXmlCell id="97" r="I54" connectionId="0">
    <xmlCellPr id="1" uniqueName="P1075043">
      <xmlPr mapId="2" xpath="/GFI-IZD-POD/IFP-GFI-IZD-POD_1000370/P1075043" xmlDataType="decimal"/>
    </xmlCellPr>
  </singleXmlCell>
  <singleXmlCell id="98" r="H55" connectionId="0">
    <xmlCellPr id="1" uniqueName="P1075055">
      <xmlPr mapId="2" xpath="/GFI-IZD-POD/IFP-GFI-IZD-POD_1000370/P1075055" xmlDataType="decimal"/>
    </xmlCellPr>
  </singleXmlCell>
  <singleXmlCell id="99" r="I55" connectionId="0">
    <xmlCellPr id="1" uniqueName="P1075057">
      <xmlPr mapId="2" xpath="/GFI-IZD-POD/IFP-GFI-IZD-POD_1000370/P1075057" xmlDataType="decimal"/>
    </xmlCellPr>
  </singleXmlCell>
  <singleXmlCell id="100" r="H56" connectionId="0">
    <xmlCellPr id="1" uniqueName="P1075058">
      <xmlPr mapId="2" xpath="/GFI-IZD-POD/IFP-GFI-IZD-POD_1000370/P1075058" xmlDataType="decimal"/>
    </xmlCellPr>
  </singleXmlCell>
  <singleXmlCell id="101" r="I56" connectionId="0">
    <xmlCellPr id="1" uniqueName="P1075060">
      <xmlPr mapId="2" xpath="/GFI-IZD-POD/IFP-GFI-IZD-POD_1000370/P1075060" xmlDataType="decimal"/>
    </xmlCellPr>
  </singleXmlCell>
  <singleXmlCell id="102" r="H57" connectionId="0">
    <xmlCellPr id="1" uniqueName="P1075063">
      <xmlPr mapId="2" xpath="/GFI-IZD-POD/IFP-GFI-IZD-POD_1000370/P1075063" xmlDataType="decimal"/>
    </xmlCellPr>
  </singleXmlCell>
  <singleXmlCell id="103" r="I57" connectionId="0">
    <xmlCellPr id="1" uniqueName="P1075065">
      <xmlPr mapId="2" xpath="/GFI-IZD-POD/IFP-GFI-IZD-POD_1000370/P1075065" xmlDataType="decimal"/>
    </xmlCellPr>
  </singleXmlCell>
  <singleXmlCell id="104" r="H58" connectionId="0">
    <xmlCellPr id="1" uniqueName="P1075067">
      <xmlPr mapId="2" xpath="/GFI-IZD-POD/IFP-GFI-IZD-POD_1000370/P1075067" xmlDataType="decimal"/>
    </xmlCellPr>
  </singleXmlCell>
  <singleXmlCell id="105" r="I58" connectionId="0">
    <xmlCellPr id="1" uniqueName="P1075071">
      <xmlPr mapId="2" xpath="/GFI-IZD-POD/IFP-GFI-IZD-POD_1000370/P1075071" xmlDataType="decimal"/>
    </xmlCellPr>
  </singleXmlCell>
  <singleXmlCell id="106" r="H59" connectionId="0">
    <xmlCellPr id="1" uniqueName="P1075076">
      <xmlPr mapId="2" xpath="/GFI-IZD-POD/IFP-GFI-IZD-POD_1000370/P1075076" xmlDataType="decimal"/>
    </xmlCellPr>
  </singleXmlCell>
  <singleXmlCell id="107" r="I59" connectionId="0">
    <xmlCellPr id="1" uniqueName="P1075080">
      <xmlPr mapId="2" xpath="/GFI-IZD-POD/IFP-GFI-IZD-POD_1000370/P1075080" xmlDataType="decimal"/>
    </xmlCellPr>
  </singleXmlCell>
  <singleXmlCell id="108" r="H60" connectionId="0">
    <xmlCellPr id="1" uniqueName="P1075083">
      <xmlPr mapId="2" xpath="/GFI-IZD-POD/IFP-GFI-IZD-POD_1000370/P1075083" xmlDataType="decimal"/>
    </xmlCellPr>
  </singleXmlCell>
  <singleXmlCell id="109" r="I60" connectionId="0">
    <xmlCellPr id="1" uniqueName="P1075085">
      <xmlPr mapId="2" xpath="/GFI-IZD-POD/IFP-GFI-IZD-POD_1000370/P1075085" xmlDataType="decimal"/>
    </xmlCellPr>
  </singleXmlCell>
  <singleXmlCell id="110" r="H61" connectionId="0">
    <xmlCellPr id="1" uniqueName="P1075091">
      <xmlPr mapId="2" xpath="/GFI-IZD-POD/IFP-GFI-IZD-POD_1000370/P1075091" xmlDataType="decimal"/>
    </xmlCellPr>
  </singleXmlCell>
  <singleXmlCell id="111" r="I61" connectionId="0">
    <xmlCellPr id="1" uniqueName="P1075093">
      <xmlPr mapId="2" xpath="/GFI-IZD-POD/IFP-GFI-IZD-POD_1000370/P1075093" xmlDataType="decimal"/>
    </xmlCellPr>
  </singleXmlCell>
  <singleXmlCell id="112" r="H62" connectionId="0">
    <xmlCellPr id="1" uniqueName="P1075095">
      <xmlPr mapId="2" xpath="/GFI-IZD-POD/IFP-GFI-IZD-POD_1000370/P1075095" xmlDataType="decimal"/>
    </xmlCellPr>
  </singleXmlCell>
  <singleXmlCell id="113" r="I62" connectionId="0">
    <xmlCellPr id="1" uniqueName="P1075097">
      <xmlPr mapId="2" xpath="/GFI-IZD-POD/IFP-GFI-IZD-POD_1000370/P1075097" xmlDataType="decimal"/>
    </xmlCellPr>
  </singleXmlCell>
  <singleXmlCell id="114" r="H63" connectionId="0">
    <xmlCellPr id="1" uniqueName="P1075099">
      <xmlPr mapId="2" xpath="/GFI-IZD-POD/IFP-GFI-IZD-POD_1000370/P1075099" xmlDataType="decimal"/>
    </xmlCellPr>
  </singleXmlCell>
  <singleXmlCell id="115" r="I63" connectionId="0">
    <xmlCellPr id="1" uniqueName="P1075100">
      <xmlPr mapId="2" xpath="/GFI-IZD-POD/IFP-GFI-IZD-POD_1000370/P1075100" xmlDataType="decimal"/>
    </xmlCellPr>
  </singleXmlCell>
  <singleXmlCell id="116" r="H64" connectionId="0">
    <xmlCellPr id="1" uniqueName="P1075101">
      <xmlPr mapId="2" xpath="/GFI-IZD-POD/IFP-GFI-IZD-POD_1000370/P1075101" xmlDataType="decimal"/>
    </xmlCellPr>
  </singleXmlCell>
  <singleXmlCell id="117" r="I64" connectionId="0">
    <xmlCellPr id="1" uniqueName="P1075102">
      <xmlPr mapId="2" xpath="/GFI-IZD-POD/IFP-GFI-IZD-POD_1000370/P1075102" xmlDataType="decimal"/>
    </xmlCellPr>
  </singleXmlCell>
  <singleXmlCell id="118" r="H65" connectionId="0">
    <xmlCellPr id="1" uniqueName="P1075103">
      <xmlPr mapId="2" xpath="/GFI-IZD-POD/IFP-GFI-IZD-POD_1000370/P1075103" xmlDataType="decimal"/>
    </xmlCellPr>
  </singleXmlCell>
  <singleXmlCell id="119" r="I65" connectionId="0">
    <xmlCellPr id="1" uniqueName="P1075104">
      <xmlPr mapId="2" xpath="/GFI-IZD-POD/IFP-GFI-IZD-POD_1000370/P1075104" xmlDataType="decimal"/>
    </xmlCellPr>
  </singleXmlCell>
  <singleXmlCell id="120" r="H66" connectionId="0">
    <xmlCellPr id="1" uniqueName="P1075105">
      <xmlPr mapId="2" xpath="/GFI-IZD-POD/IFP-GFI-IZD-POD_1000370/P1075105" xmlDataType="decimal"/>
    </xmlCellPr>
  </singleXmlCell>
  <singleXmlCell id="121" r="I66" connectionId="0">
    <xmlCellPr id="1" uniqueName="P1075106">
      <xmlPr mapId="2" xpath="/GFI-IZD-POD/IFP-GFI-IZD-POD_1000370/P1075106" xmlDataType="decimal"/>
    </xmlCellPr>
  </singleXmlCell>
  <singleXmlCell id="122" r="H67" connectionId="0">
    <xmlCellPr id="1" uniqueName="P1075107">
      <xmlPr mapId="2" xpath="/GFI-IZD-POD/IFP-GFI-IZD-POD_1000370/P1075107" xmlDataType="decimal"/>
    </xmlCellPr>
  </singleXmlCell>
  <singleXmlCell id="123" r="I67" connectionId="0">
    <xmlCellPr id="1" uniqueName="P1075108">
      <xmlPr mapId="2" xpath="/GFI-IZD-POD/IFP-GFI-IZD-POD_1000370/P1075108" xmlDataType="decimal"/>
    </xmlCellPr>
  </singleXmlCell>
  <singleXmlCell id="124" r="H68" connectionId="0">
    <xmlCellPr id="1" uniqueName="P1075109">
      <xmlPr mapId="2" xpath="/GFI-IZD-POD/IFP-GFI-IZD-POD_1000370/P1075109" xmlDataType="decimal"/>
    </xmlCellPr>
  </singleXmlCell>
  <singleXmlCell id="125" r="I68" connectionId="0">
    <xmlCellPr id="1" uniqueName="P1075110">
      <xmlPr mapId="2" xpath="/GFI-IZD-POD/IFP-GFI-IZD-POD_1000370/P1075110" xmlDataType="decimal"/>
    </xmlCellPr>
  </singleXmlCell>
  <singleXmlCell id="126" r="H69" connectionId="0">
    <xmlCellPr id="1" uniqueName="P1075111">
      <xmlPr mapId="2" xpath="/GFI-IZD-POD/IFP-GFI-IZD-POD_1000370/P1075111" xmlDataType="decimal"/>
    </xmlCellPr>
  </singleXmlCell>
  <singleXmlCell id="127" r="I69" connectionId="0">
    <xmlCellPr id="1" uniqueName="P1075112">
      <xmlPr mapId="2" xpath="/GFI-IZD-POD/IFP-GFI-IZD-POD_1000370/P1075112" xmlDataType="decimal"/>
    </xmlCellPr>
  </singleXmlCell>
  <singleXmlCell id="128" r="H70" connectionId="0">
    <xmlCellPr id="1" uniqueName="P1075113">
      <xmlPr mapId="2" xpath="/GFI-IZD-POD/IFP-GFI-IZD-POD_1000370/P1075113" xmlDataType="decimal"/>
    </xmlCellPr>
  </singleXmlCell>
  <singleXmlCell id="129" r="I70" connectionId="0">
    <xmlCellPr id="1" uniqueName="P1075114">
      <xmlPr mapId="2" xpath="/GFI-IZD-POD/IFP-GFI-IZD-POD_1000370/P1075114" xmlDataType="decimal"/>
    </xmlCellPr>
  </singleXmlCell>
  <singleXmlCell id="130" r="H71" connectionId="0">
    <xmlCellPr id="1" uniqueName="P1075115">
      <xmlPr mapId="2" xpath="/GFI-IZD-POD/IFP-GFI-IZD-POD_1000370/P1075115" xmlDataType="decimal"/>
    </xmlCellPr>
  </singleXmlCell>
  <singleXmlCell id="131" r="I71" connectionId="0">
    <xmlCellPr id="1" uniqueName="P1075116">
      <xmlPr mapId="2" xpath="/GFI-IZD-POD/IFP-GFI-IZD-POD_1000370/P1075116" xmlDataType="decimal"/>
    </xmlCellPr>
  </singleXmlCell>
  <singleXmlCell id="132" r="H72" connectionId="0">
    <xmlCellPr id="1" uniqueName="P1075117">
      <xmlPr mapId="2" xpath="/GFI-IZD-POD/IFP-GFI-IZD-POD_1000370/P1075117" xmlDataType="decimal"/>
    </xmlCellPr>
  </singleXmlCell>
  <singleXmlCell id="133" r="I72" connectionId="0">
    <xmlCellPr id="1" uniqueName="P1075118">
      <xmlPr mapId="2" xpath="/GFI-IZD-POD/IFP-GFI-IZD-POD_1000370/P1075118" xmlDataType="decimal"/>
    </xmlCellPr>
  </singleXmlCell>
  <singleXmlCell id="134" r="H73" connectionId="0">
    <xmlCellPr id="1" uniqueName="P1075119">
      <xmlPr mapId="2" xpath="/GFI-IZD-POD/IFP-GFI-IZD-POD_1000370/P1075119" xmlDataType="decimal"/>
    </xmlCellPr>
  </singleXmlCell>
  <singleXmlCell id="135" r="I73" connectionId="0">
    <xmlCellPr id="1" uniqueName="P1075120">
      <xmlPr mapId="2" xpath="/GFI-IZD-POD/IFP-GFI-IZD-POD_1000370/P1075120" xmlDataType="decimal"/>
    </xmlCellPr>
  </singleXmlCell>
  <singleXmlCell id="136" r="H75" connectionId="0">
    <xmlCellPr id="1" uniqueName="P1075121">
      <xmlPr mapId="2" xpath="/GFI-IZD-POD/IFP-GFI-IZD-POD_1000370/P1075121" xmlDataType="decimal"/>
    </xmlCellPr>
  </singleXmlCell>
  <singleXmlCell id="137" r="I75" connectionId="0">
    <xmlCellPr id="1" uniqueName="P1075229">
      <xmlPr mapId="2" xpath="/GFI-IZD-POD/IFP-GFI-IZD-POD_1000370/P1075229" xmlDataType="decimal"/>
    </xmlCellPr>
  </singleXmlCell>
  <singleXmlCell id="138" r="H76" connectionId="0">
    <xmlCellPr id="1" uniqueName="P1075230">
      <xmlPr mapId="2" xpath="/GFI-IZD-POD/IFP-GFI-IZD-POD_1000370/P1075230" xmlDataType="decimal"/>
    </xmlCellPr>
  </singleXmlCell>
  <singleXmlCell id="139" r="I76" connectionId="0">
    <xmlCellPr id="1" uniqueName="P1075231">
      <xmlPr mapId="2" xpath="/GFI-IZD-POD/IFP-GFI-IZD-POD_1000370/P1075231" xmlDataType="decimal"/>
    </xmlCellPr>
  </singleXmlCell>
  <singleXmlCell id="140" r="H77" connectionId="0">
    <xmlCellPr id="1" uniqueName="P1075232">
      <xmlPr mapId="2" xpath="/GFI-IZD-POD/IFP-GFI-IZD-POD_1000370/P1075232" xmlDataType="decimal"/>
    </xmlCellPr>
  </singleXmlCell>
  <singleXmlCell id="141" r="I77" connectionId="0">
    <xmlCellPr id="1" uniqueName="P1075233">
      <xmlPr mapId="2" xpath="/GFI-IZD-POD/IFP-GFI-IZD-POD_1000370/P1075233" xmlDataType="decimal"/>
    </xmlCellPr>
  </singleXmlCell>
  <singleXmlCell id="142" r="H78" connectionId="0">
    <xmlCellPr id="1" uniqueName="P1075234">
      <xmlPr mapId="2" xpath="/GFI-IZD-POD/IFP-GFI-IZD-POD_1000370/P1075234" xmlDataType="decimal"/>
    </xmlCellPr>
  </singleXmlCell>
  <singleXmlCell id="143" r="I78" connectionId="0">
    <xmlCellPr id="1" uniqueName="P1075235">
      <xmlPr mapId="2" xpath="/GFI-IZD-POD/IFP-GFI-IZD-POD_1000370/P1075235" xmlDataType="decimal"/>
    </xmlCellPr>
  </singleXmlCell>
  <singleXmlCell id="144" r="H79" connectionId="0">
    <xmlCellPr id="1" uniqueName="P1075236">
      <xmlPr mapId="2" xpath="/GFI-IZD-POD/IFP-GFI-IZD-POD_1000370/P1075236" xmlDataType="decimal"/>
    </xmlCellPr>
  </singleXmlCell>
  <singleXmlCell id="145" r="I79" connectionId="0">
    <xmlCellPr id="1" uniqueName="P1075237">
      <xmlPr mapId="2" xpath="/GFI-IZD-POD/IFP-GFI-IZD-POD_1000370/P1075237" xmlDataType="decimal"/>
    </xmlCellPr>
  </singleXmlCell>
  <singleXmlCell id="146" r="H80" connectionId="0">
    <xmlCellPr id="1" uniqueName="P1075238">
      <xmlPr mapId="2" xpath="/GFI-IZD-POD/IFP-GFI-IZD-POD_1000370/P1075238" xmlDataType="decimal"/>
    </xmlCellPr>
  </singleXmlCell>
  <singleXmlCell id="147" r="I80" connectionId="0">
    <xmlCellPr id="1" uniqueName="P1075239">
      <xmlPr mapId="2" xpath="/GFI-IZD-POD/IFP-GFI-IZD-POD_1000370/P1075239" xmlDataType="decimal"/>
    </xmlCellPr>
  </singleXmlCell>
  <singleXmlCell id="148" r="H81" connectionId="0">
    <xmlCellPr id="1" uniqueName="P1075240">
      <xmlPr mapId="2" xpath="/GFI-IZD-POD/IFP-GFI-IZD-POD_1000370/P1075240" xmlDataType="decimal"/>
    </xmlCellPr>
  </singleXmlCell>
  <singleXmlCell id="149" r="I81" connectionId="0">
    <xmlCellPr id="1" uniqueName="P1075241">
      <xmlPr mapId="2" xpath="/GFI-IZD-POD/IFP-GFI-IZD-POD_1000370/P1075241" xmlDataType="decimal"/>
    </xmlCellPr>
  </singleXmlCell>
  <singleXmlCell id="150" r="H82" connectionId="0">
    <xmlCellPr id="1" uniqueName="P1075242">
      <xmlPr mapId="2" xpath="/GFI-IZD-POD/IFP-GFI-IZD-POD_1000370/P1075242" xmlDataType="decimal"/>
    </xmlCellPr>
  </singleXmlCell>
  <singleXmlCell id="151" r="I82" connectionId="0">
    <xmlCellPr id="1" uniqueName="P1075243">
      <xmlPr mapId="2" xpath="/GFI-IZD-POD/IFP-GFI-IZD-POD_1000370/P1075243" xmlDataType="decimal"/>
    </xmlCellPr>
  </singleXmlCell>
  <singleXmlCell id="152" r="H83" connectionId="0">
    <xmlCellPr id="1" uniqueName="P1075244">
      <xmlPr mapId="2" xpath="/GFI-IZD-POD/IFP-GFI-IZD-POD_1000370/P1075244" xmlDataType="decimal"/>
    </xmlCellPr>
  </singleXmlCell>
  <singleXmlCell id="153" r="I83" connectionId="0">
    <xmlCellPr id="1" uniqueName="P1075245">
      <xmlPr mapId="2" xpath="/GFI-IZD-POD/IFP-GFI-IZD-POD_1000370/P1075245" xmlDataType="decimal"/>
    </xmlCellPr>
  </singleXmlCell>
  <singleXmlCell id="154" r="H84" connectionId="0">
    <xmlCellPr id="1" uniqueName="P1075246">
      <xmlPr mapId="2" xpath="/GFI-IZD-POD/IFP-GFI-IZD-POD_1000370/P1075246" xmlDataType="decimal"/>
    </xmlCellPr>
  </singleXmlCell>
  <singleXmlCell id="155" r="I84" connectionId="0">
    <xmlCellPr id="1" uniqueName="P1075247">
      <xmlPr mapId="2" xpath="/GFI-IZD-POD/IFP-GFI-IZD-POD_1000370/P1075247" xmlDataType="decimal"/>
    </xmlCellPr>
  </singleXmlCell>
  <singleXmlCell id="156" r="H85" connectionId="0">
    <xmlCellPr id="1" uniqueName="P1075248">
      <xmlPr mapId="2" xpath="/GFI-IZD-POD/IFP-GFI-IZD-POD_1000370/P1075248" xmlDataType="decimal"/>
    </xmlCellPr>
  </singleXmlCell>
  <singleXmlCell id="157" r="I85" connectionId="0">
    <xmlCellPr id="1" uniqueName="P1075249">
      <xmlPr mapId="2" xpath="/GFI-IZD-POD/IFP-GFI-IZD-POD_1000370/P1075249" xmlDataType="decimal"/>
    </xmlCellPr>
  </singleXmlCell>
  <singleXmlCell id="158" r="H86" connectionId="0">
    <xmlCellPr id="1" uniqueName="P1075250">
      <xmlPr mapId="2" xpath="/GFI-IZD-POD/IFP-GFI-IZD-POD_1000370/P1075250" xmlDataType="decimal"/>
    </xmlCellPr>
  </singleXmlCell>
  <singleXmlCell id="159" r="I86" connectionId="0">
    <xmlCellPr id="1" uniqueName="P1075251">
      <xmlPr mapId="2" xpath="/GFI-IZD-POD/IFP-GFI-IZD-POD_1000370/P1075251" xmlDataType="decimal"/>
    </xmlCellPr>
  </singleXmlCell>
  <singleXmlCell id="160" r="H87" connectionId="0">
    <xmlCellPr id="1" uniqueName="P1075252">
      <xmlPr mapId="2" xpath="/GFI-IZD-POD/IFP-GFI-IZD-POD_1000370/P1075252" xmlDataType="decimal"/>
    </xmlCellPr>
  </singleXmlCell>
  <singleXmlCell id="161" r="I87" connectionId="0">
    <xmlCellPr id="1" uniqueName="P1075253">
      <xmlPr mapId="2" xpath="/GFI-IZD-POD/IFP-GFI-IZD-POD_1000370/P1075253" xmlDataType="decimal"/>
    </xmlCellPr>
  </singleXmlCell>
  <singleXmlCell id="162" r="H88" connectionId="0">
    <xmlCellPr id="1" uniqueName="P1075254">
      <xmlPr mapId="2" xpath="/GFI-IZD-POD/IFP-GFI-IZD-POD_1000370/P1075254" xmlDataType="decimal"/>
    </xmlCellPr>
  </singleXmlCell>
  <singleXmlCell id="163" r="I88" connectionId="0">
    <xmlCellPr id="1" uniqueName="P1075255">
      <xmlPr mapId="2" xpath="/GFI-IZD-POD/IFP-GFI-IZD-POD_1000370/P1075255" xmlDataType="decimal"/>
    </xmlCellPr>
  </singleXmlCell>
  <singleXmlCell id="164" r="H89" connectionId="0">
    <xmlCellPr id="1" uniqueName="P1121862">
      <xmlPr mapId="2" xpath="/GFI-IZD-POD/IFP-GFI-IZD-POD_1000370/P1121862" xmlDataType="decimal"/>
    </xmlCellPr>
  </singleXmlCell>
  <singleXmlCell id="165" r="I89" connectionId="0">
    <xmlCellPr id="1" uniqueName="P1121863">
      <xmlPr mapId="2" xpath="/GFI-IZD-POD/IFP-GFI-IZD-POD_1000370/P1121863" xmlDataType="decimal"/>
    </xmlCellPr>
  </singleXmlCell>
  <singleXmlCell id="166" r="H90" connectionId="0">
    <xmlCellPr id="1" uniqueName="P1121864">
      <xmlPr mapId="2" xpath="/GFI-IZD-POD/IFP-GFI-IZD-POD_1000370/P1121864" xmlDataType="decimal"/>
    </xmlCellPr>
  </singleXmlCell>
  <singleXmlCell id="167" r="I90" connectionId="0">
    <xmlCellPr id="1" uniqueName="P1121865">
      <xmlPr mapId="2" xpath="/GFI-IZD-POD/IFP-GFI-IZD-POD_1000370/P1121865" xmlDataType="decimal"/>
    </xmlCellPr>
  </singleXmlCell>
  <singleXmlCell id="168" r="H91" connectionId="0">
    <xmlCellPr id="1" uniqueName="P1075256">
      <xmlPr mapId="2" xpath="/GFI-IZD-POD/IFP-GFI-IZD-POD_1000370/P1075256" xmlDataType="decimal"/>
    </xmlCellPr>
  </singleXmlCell>
  <singleXmlCell id="169" r="I91" connectionId="0">
    <xmlCellPr id="1" uniqueName="P1075257">
      <xmlPr mapId="2" xpath="/GFI-IZD-POD/IFP-GFI-IZD-POD_1000370/P1075257" xmlDataType="decimal"/>
    </xmlCellPr>
  </singleXmlCell>
  <singleXmlCell id="170" r="H92" connectionId="0">
    <xmlCellPr id="1" uniqueName="P1075258">
      <xmlPr mapId="2" xpath="/GFI-IZD-POD/IFP-GFI-IZD-POD_1000370/P1075258" xmlDataType="decimal"/>
    </xmlCellPr>
  </singleXmlCell>
  <singleXmlCell id="172" r="I92" connectionId="0">
    <xmlCellPr id="1" uniqueName="P1075259">
      <xmlPr mapId="2" xpath="/GFI-IZD-POD/IFP-GFI-IZD-POD_1000370/P1075259" xmlDataType="decimal"/>
    </xmlCellPr>
  </singleXmlCell>
  <singleXmlCell id="173" r="H93" connectionId="0">
    <xmlCellPr id="1" uniqueName="P1075260">
      <xmlPr mapId="2" xpath="/GFI-IZD-POD/IFP-GFI-IZD-POD_1000370/P1075260" xmlDataType="decimal"/>
    </xmlCellPr>
  </singleXmlCell>
  <singleXmlCell id="174" r="I93" connectionId="0">
    <xmlCellPr id="1" uniqueName="P1075261">
      <xmlPr mapId="2" xpath="/GFI-IZD-POD/IFP-GFI-IZD-POD_1000370/P1075261" xmlDataType="decimal"/>
    </xmlCellPr>
  </singleXmlCell>
  <singleXmlCell id="175" r="H94" connectionId="0">
    <xmlCellPr id="1" uniqueName="P1075262">
      <xmlPr mapId="2" xpath="/GFI-IZD-POD/IFP-GFI-IZD-POD_1000370/P1075262" xmlDataType="decimal"/>
    </xmlCellPr>
  </singleXmlCell>
  <singleXmlCell id="176" r="I94" connectionId="0">
    <xmlCellPr id="1" uniqueName="P1075263">
      <xmlPr mapId="2" xpath="/GFI-IZD-POD/IFP-GFI-IZD-POD_1000370/P1075263" xmlDataType="decimal"/>
    </xmlCellPr>
  </singleXmlCell>
  <singleXmlCell id="177" r="H95" connectionId="0">
    <xmlCellPr id="1" uniqueName="P1075264">
      <xmlPr mapId="2" xpath="/GFI-IZD-POD/IFP-GFI-IZD-POD_1000370/P1075264" xmlDataType="decimal"/>
    </xmlCellPr>
  </singleXmlCell>
  <singleXmlCell id="178" r="I95" connectionId="0">
    <xmlCellPr id="1" uniqueName="P1075265">
      <xmlPr mapId="2" xpath="/GFI-IZD-POD/IFP-GFI-IZD-POD_1000370/P1075265" xmlDataType="decimal"/>
    </xmlCellPr>
  </singleXmlCell>
  <singleXmlCell id="179" r="H96" connectionId="0">
    <xmlCellPr id="1" uniqueName="P1075266">
      <xmlPr mapId="2" xpath="/GFI-IZD-POD/IFP-GFI-IZD-POD_1000370/P1075266" xmlDataType="decimal"/>
    </xmlCellPr>
  </singleXmlCell>
  <singleXmlCell id="180" r="I96" connectionId="0">
    <xmlCellPr id="1" uniqueName="P1075267">
      <xmlPr mapId="2" xpath="/GFI-IZD-POD/IFP-GFI-IZD-POD_1000370/P1075267" xmlDataType="decimal"/>
    </xmlCellPr>
  </singleXmlCell>
  <singleXmlCell id="181" r="H97" connectionId="0">
    <xmlCellPr id="1" uniqueName="P1075268">
      <xmlPr mapId="2" xpath="/GFI-IZD-POD/IFP-GFI-IZD-POD_1000370/P1075268" xmlDataType="decimal"/>
    </xmlCellPr>
  </singleXmlCell>
  <singleXmlCell id="182" r="I97" connectionId="0">
    <xmlCellPr id="1" uniqueName="P1075269">
      <xmlPr mapId="2" xpath="/GFI-IZD-POD/IFP-GFI-IZD-POD_1000370/P1075269" xmlDataType="decimal"/>
    </xmlCellPr>
  </singleXmlCell>
  <singleXmlCell id="183" r="H98" connectionId="0">
    <xmlCellPr id="1" uniqueName="P1075270">
      <xmlPr mapId="2" xpath="/GFI-IZD-POD/IFP-GFI-IZD-POD_1000370/P1075270" xmlDataType="decimal"/>
    </xmlCellPr>
  </singleXmlCell>
  <singleXmlCell id="184" r="I98" connectionId="0">
    <xmlCellPr id="1" uniqueName="P1075271">
      <xmlPr mapId="2" xpath="/GFI-IZD-POD/IFP-GFI-IZD-POD_1000370/P1075271" xmlDataType="decimal"/>
    </xmlCellPr>
  </singleXmlCell>
  <singleXmlCell id="185" r="H99" connectionId="0">
    <xmlCellPr id="1" uniqueName="P1075272">
      <xmlPr mapId="2" xpath="/GFI-IZD-POD/IFP-GFI-IZD-POD_1000370/P1075272" xmlDataType="decimal"/>
    </xmlCellPr>
  </singleXmlCell>
  <singleXmlCell id="186" r="I99" connectionId="0">
    <xmlCellPr id="1" uniqueName="P1075273">
      <xmlPr mapId="2" xpath="/GFI-IZD-POD/IFP-GFI-IZD-POD_1000370/P1075273" xmlDataType="decimal"/>
    </xmlCellPr>
  </singleXmlCell>
  <singleXmlCell id="187" r="H100" connectionId="0">
    <xmlCellPr id="1" uniqueName="P1075274">
      <xmlPr mapId="2" xpath="/GFI-IZD-POD/IFP-GFI-IZD-POD_1000370/P1075274" xmlDataType="decimal"/>
    </xmlCellPr>
  </singleXmlCell>
  <singleXmlCell id="188" r="I100" connectionId="0">
    <xmlCellPr id="1" uniqueName="P1075275">
      <xmlPr mapId="2" xpath="/GFI-IZD-POD/IFP-GFI-IZD-POD_1000370/P1075275" xmlDataType="decimal"/>
    </xmlCellPr>
  </singleXmlCell>
  <singleXmlCell id="189" r="H101" connectionId="0">
    <xmlCellPr id="1" uniqueName="P1075276">
      <xmlPr mapId="2" xpath="/GFI-IZD-POD/IFP-GFI-IZD-POD_1000370/P1075276" xmlDataType="decimal"/>
    </xmlCellPr>
  </singleXmlCell>
  <singleXmlCell id="190" r="I101" connectionId="0">
    <xmlCellPr id="1" uniqueName="P1075277">
      <xmlPr mapId="2" xpath="/GFI-IZD-POD/IFP-GFI-IZD-POD_1000370/P1075277" xmlDataType="decimal"/>
    </xmlCellPr>
  </singleXmlCell>
  <singleXmlCell id="191" r="H102" connectionId="0">
    <xmlCellPr id="1" uniqueName="P1075278">
      <xmlPr mapId="2" xpath="/GFI-IZD-POD/IFP-GFI-IZD-POD_1000370/P1075278" xmlDataType="decimal"/>
    </xmlCellPr>
  </singleXmlCell>
  <singleXmlCell id="192" r="I102" connectionId="0">
    <xmlCellPr id="1" uniqueName="P1075279">
      <xmlPr mapId="2" xpath="/GFI-IZD-POD/IFP-GFI-IZD-POD_1000370/P1075279" xmlDataType="decimal"/>
    </xmlCellPr>
  </singleXmlCell>
  <singleXmlCell id="193" r="H103" connectionId="0">
    <xmlCellPr id="1" uniqueName="P1075280">
      <xmlPr mapId="2" xpath="/GFI-IZD-POD/IFP-GFI-IZD-POD_1000370/P1075280" xmlDataType="decimal"/>
    </xmlCellPr>
  </singleXmlCell>
  <singleXmlCell id="194" r="I103" connectionId="0">
    <xmlCellPr id="1" uniqueName="P1075281">
      <xmlPr mapId="2" xpath="/GFI-IZD-POD/IFP-GFI-IZD-POD_1000370/P1075281" xmlDataType="decimal"/>
    </xmlCellPr>
  </singleXmlCell>
  <singleXmlCell id="195" r="H104" connectionId="0">
    <xmlCellPr id="1" uniqueName="P1075282">
      <xmlPr mapId="2" xpath="/GFI-IZD-POD/IFP-GFI-IZD-POD_1000370/P1075282" xmlDataType="decimal"/>
    </xmlCellPr>
  </singleXmlCell>
  <singleXmlCell id="196" r="I104" connectionId="0">
    <xmlCellPr id="1" uniqueName="P1075283">
      <xmlPr mapId="2" xpath="/GFI-IZD-POD/IFP-GFI-IZD-POD_1000370/P1075283" xmlDataType="decimal"/>
    </xmlCellPr>
  </singleXmlCell>
  <singleXmlCell id="197" r="H105" connectionId="0">
    <xmlCellPr id="1" uniqueName="P1075284">
      <xmlPr mapId="2" xpath="/GFI-IZD-POD/IFP-GFI-IZD-POD_1000370/P1075284" xmlDataType="decimal"/>
    </xmlCellPr>
  </singleXmlCell>
  <singleXmlCell id="198" r="I105" connectionId="0">
    <xmlCellPr id="1" uniqueName="P1075285">
      <xmlPr mapId="2" xpath="/GFI-IZD-POD/IFP-GFI-IZD-POD_1000370/P1075285" xmlDataType="decimal"/>
    </xmlCellPr>
  </singleXmlCell>
  <singleXmlCell id="199" r="H106" connectionId="0">
    <xmlCellPr id="1" uniqueName="P1075286">
      <xmlPr mapId="2" xpath="/GFI-IZD-POD/IFP-GFI-IZD-POD_1000370/P1075286" xmlDataType="decimal"/>
    </xmlCellPr>
  </singleXmlCell>
  <singleXmlCell id="200" r="I106" connectionId="0">
    <xmlCellPr id="1" uniqueName="P1075287">
      <xmlPr mapId="2" xpath="/GFI-IZD-POD/IFP-GFI-IZD-POD_1000370/P1075287" xmlDataType="decimal"/>
    </xmlCellPr>
  </singleXmlCell>
  <singleXmlCell id="201" r="H107" connectionId="0">
    <xmlCellPr id="1" uniqueName="P1075288">
      <xmlPr mapId="2" xpath="/GFI-IZD-POD/IFP-GFI-IZD-POD_1000370/P1075288" xmlDataType="decimal"/>
    </xmlCellPr>
  </singleXmlCell>
  <singleXmlCell id="202" r="I107" connectionId="0">
    <xmlCellPr id="1" uniqueName="P1075289">
      <xmlPr mapId="2" xpath="/GFI-IZD-POD/IFP-GFI-IZD-POD_1000370/P1075289" xmlDataType="decimal"/>
    </xmlCellPr>
  </singleXmlCell>
  <singleXmlCell id="203" r="H108" connectionId="0">
    <xmlCellPr id="1" uniqueName="P1075290">
      <xmlPr mapId="2" xpath="/GFI-IZD-POD/IFP-GFI-IZD-POD_1000370/P1075290" xmlDataType="decimal"/>
    </xmlCellPr>
  </singleXmlCell>
  <singleXmlCell id="204" r="I108" connectionId="0">
    <xmlCellPr id="1" uniqueName="P1075291">
      <xmlPr mapId="2" xpath="/GFI-IZD-POD/IFP-GFI-IZD-POD_1000370/P1075291" xmlDataType="decimal"/>
    </xmlCellPr>
  </singleXmlCell>
  <singleXmlCell id="205" r="H109" connectionId="0">
    <xmlCellPr id="1" uniqueName="P1075292">
      <xmlPr mapId="2" xpath="/GFI-IZD-POD/IFP-GFI-IZD-POD_1000370/P1075292" xmlDataType="decimal"/>
    </xmlCellPr>
  </singleXmlCell>
  <singleXmlCell id="206" r="I109" connectionId="0">
    <xmlCellPr id="1" uniqueName="P1075293">
      <xmlPr mapId="2" xpath="/GFI-IZD-POD/IFP-GFI-IZD-POD_1000370/P1075293" xmlDataType="decimal"/>
    </xmlCellPr>
  </singleXmlCell>
  <singleXmlCell id="207" r="H110" connectionId="0">
    <xmlCellPr id="1" uniqueName="P1075294">
      <xmlPr mapId="2" xpath="/GFI-IZD-POD/IFP-GFI-IZD-POD_1000370/P1075294" xmlDataType="decimal"/>
    </xmlCellPr>
  </singleXmlCell>
  <singleXmlCell id="208" r="I110" connectionId="0">
    <xmlCellPr id="1" uniqueName="P1075295">
      <xmlPr mapId="2" xpath="/GFI-IZD-POD/IFP-GFI-IZD-POD_1000370/P1075295" xmlDataType="decimal"/>
    </xmlCellPr>
  </singleXmlCell>
  <singleXmlCell id="209" r="H111" connectionId="0">
    <xmlCellPr id="1" uniqueName="P1075296">
      <xmlPr mapId="2" xpath="/GFI-IZD-POD/IFP-GFI-IZD-POD_1000370/P1075296" xmlDataType="decimal"/>
    </xmlCellPr>
  </singleXmlCell>
  <singleXmlCell id="210" r="I111" connectionId="0">
    <xmlCellPr id="1" uniqueName="P1075297">
      <xmlPr mapId="2" xpath="/GFI-IZD-POD/IFP-GFI-IZD-POD_1000370/P1075297" xmlDataType="decimal"/>
    </xmlCellPr>
  </singleXmlCell>
  <singleXmlCell id="211" r="H112" connectionId="0">
    <xmlCellPr id="1" uniqueName="P1075298">
      <xmlPr mapId="2" xpath="/GFI-IZD-POD/IFP-GFI-IZD-POD_1000370/P1075298" xmlDataType="decimal"/>
    </xmlCellPr>
  </singleXmlCell>
  <singleXmlCell id="212" r="I112" connectionId="0">
    <xmlCellPr id="1" uniqueName="P1075299">
      <xmlPr mapId="2" xpath="/GFI-IZD-POD/IFP-GFI-IZD-POD_1000370/P1075299" xmlDataType="decimal"/>
    </xmlCellPr>
  </singleXmlCell>
  <singleXmlCell id="213" r="H113" connectionId="0">
    <xmlCellPr id="1" uniqueName="P1075300">
      <xmlPr mapId="2" xpath="/GFI-IZD-POD/IFP-GFI-IZD-POD_1000370/P1075300" xmlDataType="decimal"/>
    </xmlCellPr>
  </singleXmlCell>
  <singleXmlCell id="214" r="I113" connectionId="0">
    <xmlCellPr id="1" uniqueName="P1075301">
      <xmlPr mapId="2" xpath="/GFI-IZD-POD/IFP-GFI-IZD-POD_1000370/P1075301" xmlDataType="decimal"/>
    </xmlCellPr>
  </singleXmlCell>
  <singleXmlCell id="215" r="H114" connectionId="0">
    <xmlCellPr id="1" uniqueName="P1075302">
      <xmlPr mapId="2" xpath="/GFI-IZD-POD/IFP-GFI-IZD-POD_1000370/P1075302" xmlDataType="decimal"/>
    </xmlCellPr>
  </singleXmlCell>
  <singleXmlCell id="216" r="I114" connectionId="0">
    <xmlCellPr id="1" uniqueName="P1075303">
      <xmlPr mapId="2" xpath="/GFI-IZD-POD/IFP-GFI-IZD-POD_1000370/P1075303" xmlDataType="decimal"/>
    </xmlCellPr>
  </singleXmlCell>
  <singleXmlCell id="217" r="H115" connectionId="0">
    <xmlCellPr id="1" uniqueName="P1075304">
      <xmlPr mapId="2" xpath="/GFI-IZD-POD/IFP-GFI-IZD-POD_1000370/P1075304" xmlDataType="decimal"/>
    </xmlCellPr>
  </singleXmlCell>
  <singleXmlCell id="218" r="I115" connectionId="0">
    <xmlCellPr id="1" uniqueName="P1075305">
      <xmlPr mapId="2" xpath="/GFI-IZD-POD/IFP-GFI-IZD-POD_1000370/P1075305" xmlDataType="decimal"/>
    </xmlCellPr>
  </singleXmlCell>
  <singleXmlCell id="219" r="H116" connectionId="0">
    <xmlCellPr id="1" uniqueName="P1075306">
      <xmlPr mapId="2" xpath="/GFI-IZD-POD/IFP-GFI-IZD-POD_1000370/P1075306" xmlDataType="decimal"/>
    </xmlCellPr>
  </singleXmlCell>
  <singleXmlCell id="220" r="I116" connectionId="0">
    <xmlCellPr id="1" uniqueName="P1075307">
      <xmlPr mapId="2" xpath="/GFI-IZD-POD/IFP-GFI-IZD-POD_1000370/P1075307" xmlDataType="decimal"/>
    </xmlCellPr>
  </singleXmlCell>
  <singleXmlCell id="221" r="H117" connectionId="0">
    <xmlCellPr id="1" uniqueName="P1075308">
      <xmlPr mapId="2" xpath="/GFI-IZD-POD/IFP-GFI-IZD-POD_1000370/P1075308" xmlDataType="decimal"/>
    </xmlCellPr>
  </singleXmlCell>
  <singleXmlCell id="222" r="I117" connectionId="0">
    <xmlCellPr id="1" uniqueName="P1075309">
      <xmlPr mapId="2" xpath="/GFI-IZD-POD/IFP-GFI-IZD-POD_1000370/P1075309" xmlDataType="decimal"/>
    </xmlCellPr>
  </singleXmlCell>
  <singleXmlCell id="223" r="H118" connectionId="0">
    <xmlCellPr id="1" uniqueName="P1075310">
      <xmlPr mapId="2" xpath="/GFI-IZD-POD/IFP-GFI-IZD-POD_1000370/P1075310" xmlDataType="decimal"/>
    </xmlCellPr>
  </singleXmlCell>
  <singleXmlCell id="224" r="I118" connectionId="0">
    <xmlCellPr id="1" uniqueName="P1075311">
      <xmlPr mapId="2" xpath="/GFI-IZD-POD/IFP-GFI-IZD-POD_1000370/P1075311" xmlDataType="decimal"/>
    </xmlCellPr>
  </singleXmlCell>
  <singleXmlCell id="225" r="H119" connectionId="0">
    <xmlCellPr id="1" uniqueName="P1075312">
      <xmlPr mapId="2" xpath="/GFI-IZD-POD/IFP-GFI-IZD-POD_1000370/P1075312" xmlDataType="decimal"/>
    </xmlCellPr>
  </singleXmlCell>
  <singleXmlCell id="226" r="I119" connectionId="0">
    <xmlCellPr id="1" uniqueName="P1075313">
      <xmlPr mapId="2" xpath="/GFI-IZD-POD/IFP-GFI-IZD-POD_1000370/P1075313" xmlDataType="decimal"/>
    </xmlCellPr>
  </singleXmlCell>
  <singleXmlCell id="227" r="H120" connectionId="0">
    <xmlCellPr id="1" uniqueName="P1075314">
      <xmlPr mapId="2" xpath="/GFI-IZD-POD/IFP-GFI-IZD-POD_1000370/P1075314" xmlDataType="decimal"/>
    </xmlCellPr>
  </singleXmlCell>
  <singleXmlCell id="228" r="I120" connectionId="0">
    <xmlCellPr id="1" uniqueName="P1075315">
      <xmlPr mapId="2" xpath="/GFI-IZD-POD/IFP-GFI-IZD-POD_1000370/P1075315" xmlDataType="decimal"/>
    </xmlCellPr>
  </singleXmlCell>
  <singleXmlCell id="229" r="H121" connectionId="0">
    <xmlCellPr id="1" uniqueName="P1075316">
      <xmlPr mapId="2" xpath="/GFI-IZD-POD/IFP-GFI-IZD-POD_1000370/P1075316" xmlDataType="decimal"/>
    </xmlCellPr>
  </singleXmlCell>
  <singleXmlCell id="230" r="I121" connectionId="0">
    <xmlCellPr id="1" uniqueName="P1075317">
      <xmlPr mapId="2" xpath="/GFI-IZD-POD/IFP-GFI-IZD-POD_1000370/P1075317" xmlDataType="decimal"/>
    </xmlCellPr>
  </singleXmlCell>
  <singleXmlCell id="231" r="H122" connectionId="0">
    <xmlCellPr id="1" uniqueName="P1075318">
      <xmlPr mapId="2" xpath="/GFI-IZD-POD/IFP-GFI-IZD-POD_1000370/P1075318" xmlDataType="decimal"/>
    </xmlCellPr>
  </singleXmlCell>
  <singleXmlCell id="232" r="I122" connectionId="0">
    <xmlCellPr id="1" uniqueName="P1075319">
      <xmlPr mapId="2" xpath="/GFI-IZD-POD/IFP-GFI-IZD-POD_1000370/P1075319" xmlDataType="decimal"/>
    </xmlCellPr>
  </singleXmlCell>
  <singleXmlCell id="233" r="H123" connectionId="0">
    <xmlCellPr id="1" uniqueName="P1075320">
      <xmlPr mapId="2" xpath="/GFI-IZD-POD/IFP-GFI-IZD-POD_1000370/P1075320" xmlDataType="decimal"/>
    </xmlCellPr>
  </singleXmlCell>
  <singleXmlCell id="234" r="I123" connectionId="0">
    <xmlCellPr id="1" uniqueName="P1075321">
      <xmlPr mapId="2" xpath="/GFI-IZD-POD/IFP-GFI-IZD-POD_1000370/P1075321" xmlDataType="decimal"/>
    </xmlCellPr>
  </singleXmlCell>
  <singleXmlCell id="235" r="H124" connectionId="0">
    <xmlCellPr id="1" uniqueName="P1075322">
      <xmlPr mapId="2" xpath="/GFI-IZD-POD/IFP-GFI-IZD-POD_1000370/P1075322" xmlDataType="decimal"/>
    </xmlCellPr>
  </singleXmlCell>
  <singleXmlCell id="236" r="I124" connectionId="0">
    <xmlCellPr id="1" uniqueName="P1075323">
      <xmlPr mapId="2" xpath="/GFI-IZD-POD/IFP-GFI-IZD-POD_1000370/P1075323" xmlDataType="decimal"/>
    </xmlCellPr>
  </singleXmlCell>
  <singleXmlCell id="237" r="H125" connectionId="0">
    <xmlCellPr id="1" uniqueName="P1075324">
      <xmlPr mapId="2" xpath="/GFI-IZD-POD/IFP-GFI-IZD-POD_1000370/P1075324" xmlDataType="decimal"/>
    </xmlCellPr>
  </singleXmlCell>
  <singleXmlCell id="238" r="I125" connectionId="0">
    <xmlCellPr id="1" uniqueName="P1075325">
      <xmlPr mapId="2" xpath="/GFI-IZD-POD/IFP-GFI-IZD-POD_1000370/P1075325" xmlDataType="decimal"/>
    </xmlCellPr>
  </singleXmlCell>
  <singleXmlCell id="239" r="H126" connectionId="0">
    <xmlCellPr id="1" uniqueName="P1075326">
      <xmlPr mapId="2" xpath="/GFI-IZD-POD/IFP-GFI-IZD-POD_1000370/P1075326" xmlDataType="decimal"/>
    </xmlCellPr>
  </singleXmlCell>
  <singleXmlCell id="240" r="I126" connectionId="0">
    <xmlCellPr id="1" uniqueName="P1075327">
      <xmlPr mapId="2" xpath="/GFI-IZD-POD/IFP-GFI-IZD-POD_1000370/P1075327" xmlDataType="decimal"/>
    </xmlCellPr>
  </singleXmlCell>
  <singleXmlCell id="241" r="H127" connectionId="0">
    <xmlCellPr id="1" uniqueName="P1075328">
      <xmlPr mapId="2" xpath="/GFI-IZD-POD/IFP-GFI-IZD-POD_1000370/P1075328" xmlDataType="decimal"/>
    </xmlCellPr>
  </singleXmlCell>
  <singleXmlCell id="242" r="I127" connectionId="0">
    <xmlCellPr id="1" uniqueName="P1075329">
      <xmlPr mapId="2" xpath="/GFI-IZD-POD/IFP-GFI-IZD-POD_1000370/P1075329" xmlDataType="decimal"/>
    </xmlCellPr>
  </singleXmlCell>
  <singleXmlCell id="243" r="H128" connectionId="0">
    <xmlCellPr id="1" uniqueName="P1075330">
      <xmlPr mapId="2" xpath="/GFI-IZD-POD/IFP-GFI-IZD-POD_1000370/P1075330" xmlDataType="decimal"/>
    </xmlCellPr>
  </singleXmlCell>
  <singleXmlCell id="244" r="I128" connectionId="0">
    <xmlCellPr id="1" uniqueName="P1075331">
      <xmlPr mapId="2" xpath="/GFI-IZD-POD/IFP-GFI-IZD-POD_1000370/P1075331" xmlDataType="decimal"/>
    </xmlCellPr>
  </singleXmlCell>
  <singleXmlCell id="245" r="H129" connectionId="0">
    <xmlCellPr id="1" uniqueName="P1075332">
      <xmlPr mapId="2" xpath="/GFI-IZD-POD/IFP-GFI-IZD-POD_1000370/P1075332" xmlDataType="decimal"/>
    </xmlCellPr>
  </singleXmlCell>
  <singleXmlCell id="246" r="I129" connectionId="0">
    <xmlCellPr id="1" uniqueName="P1075333">
      <xmlPr mapId="2" xpath="/GFI-IZD-POD/IFP-GFI-IZD-POD_1000370/P1075333" xmlDataType="decimal"/>
    </xmlCellPr>
  </singleXmlCell>
  <singleXmlCell id="247" r="H130" connectionId="0">
    <xmlCellPr id="1" uniqueName="P1075334">
      <xmlPr mapId="2" xpath="/GFI-IZD-POD/IFP-GFI-IZD-POD_1000370/P1075334" xmlDataType="decimal"/>
    </xmlCellPr>
  </singleXmlCell>
  <singleXmlCell id="248" r="I130" connectionId="0">
    <xmlCellPr id="1" uniqueName="P1075335">
      <xmlPr mapId="2" xpath="/GFI-IZD-POD/IFP-GFI-IZD-POD_1000370/P1075335" xmlDataType="decimal"/>
    </xmlCellPr>
  </singleXmlCell>
  <singleXmlCell id="249" r="H131" connectionId="0">
    <xmlCellPr id="1" uniqueName="P1075336">
      <xmlPr mapId="2" xpath="/GFI-IZD-POD/IFP-GFI-IZD-POD_1000370/P1075336" xmlDataType="decimal"/>
    </xmlCellPr>
  </singleXmlCell>
  <singleXmlCell id="250" r="I131" connectionId="0">
    <xmlCellPr id="1" uniqueName="P1075337">
      <xmlPr mapId="2" xpath="/GFI-IZD-POD/IFP-GFI-IZD-POD_1000370/P1075337" xmlDataType="decimal"/>
    </xmlCellPr>
  </singleXmlCell>
  <singleXmlCell id="251" r="H132" connectionId="0">
    <xmlCellPr id="1" uniqueName="P1075338">
      <xmlPr mapId="2" xpath="/GFI-IZD-POD/IFP-GFI-IZD-POD_1000370/P1075338" xmlDataType="decimal"/>
    </xmlCellPr>
  </singleXmlCell>
  <singleXmlCell id="252" r="I132" connectionId="0">
    <xmlCellPr id="1" uniqueName="P1075339">
      <xmlPr mapId="2" xpath="/GFI-IZD-POD/IFP-GFI-IZD-POD_1000370/P1075339" xmlDataType="decimal"/>
    </xmlCellPr>
  </singleXmlCell>
  <singleXmlCell id="253" r="H133" connectionId="0">
    <xmlCellPr id="1" uniqueName="P1075340">
      <xmlPr mapId="2" xpath="/GFI-IZD-POD/IFP-GFI-IZD-POD_1000370/P1075340" xmlDataType="decimal"/>
    </xmlCellPr>
  </singleXmlCell>
  <singleXmlCell id="254" r="I133" connectionId="0">
    <xmlCellPr id="1" uniqueName="P1075341">
      <xmlPr mapId="2" xpath="/GFI-IZD-POD/IFP-GFI-IZD-POD_1000370/P1075341" xmlDataType="decimal"/>
    </xmlCellPr>
  </singleXmlCell>
  <singleXmlCell id="255" r="H134" connectionId="0">
    <xmlCellPr id="1" uniqueName="P1075342">
      <xmlPr mapId="2" xpath="/GFI-IZD-POD/IFP-GFI-IZD-POD_1000370/P1075342" xmlDataType="decimal"/>
    </xmlCellPr>
  </singleXmlCell>
  <singleXmlCell id="256" r="I134" connectionId="0">
    <xmlCellPr id="1" uniqueName="P1075343">
      <xmlPr mapId="2" xpath="/GFI-IZD-POD/IFP-GFI-IZD-POD_1000370/P1075343" xmlDataType="decimal"/>
    </xmlCellPr>
  </singleXmlCell>
</singleXmlCells>
</file>

<file path=xl/tables/tableSingleCells3.xml><?xml version="1.0" encoding="utf-8"?>
<singleXmlCells xmlns="http://schemas.openxmlformats.org/spreadsheetml/2006/main">
  <singleXmlCell id="257" r="H7" connectionId="0">
    <xmlCellPr id="1" uniqueName="P1076024">
      <xmlPr mapId="2" xpath="/GFI-IZD-POD/ISD-GFI-IZD-POD_1000371/P1076024" xmlDataType="decimal"/>
    </xmlCellPr>
  </singleXmlCell>
  <singleXmlCell id="258" r="I7" connectionId="0">
    <xmlCellPr id="1" uniqueName="P1076032">
      <xmlPr mapId="2" xpath="/GFI-IZD-POD/ISD-GFI-IZD-POD_1000371/P1076032" xmlDataType="decimal"/>
    </xmlCellPr>
  </singleXmlCell>
  <singleXmlCell id="259" r="H8" connectionId="0">
    <xmlCellPr id="1" uniqueName="P1076039">
      <xmlPr mapId="2" xpath="/GFI-IZD-POD/ISD-GFI-IZD-POD_1000371/P1076039" xmlDataType="decimal"/>
    </xmlCellPr>
  </singleXmlCell>
  <singleXmlCell id="260" r="I8" connectionId="0">
    <xmlCellPr id="1" uniqueName="P1076041">
      <xmlPr mapId="2" xpath="/GFI-IZD-POD/ISD-GFI-IZD-POD_1000371/P1076041" xmlDataType="decimal"/>
    </xmlCellPr>
  </singleXmlCell>
  <singleXmlCell id="261" r="H9" connectionId="0">
    <xmlCellPr id="1" uniqueName="P1076043">
      <xmlPr mapId="2" xpath="/GFI-IZD-POD/ISD-GFI-IZD-POD_1000371/P1076043" xmlDataType="decimal"/>
    </xmlCellPr>
  </singleXmlCell>
  <singleXmlCell id="262" r="I9" connectionId="0">
    <xmlCellPr id="1" uniqueName="P1076046">
      <xmlPr mapId="2" xpath="/GFI-IZD-POD/ISD-GFI-IZD-POD_1000371/P1076046" xmlDataType="decimal"/>
    </xmlCellPr>
  </singleXmlCell>
  <singleXmlCell id="263" r="H10" connectionId="0">
    <xmlCellPr id="1" uniqueName="P1076048">
      <xmlPr mapId="2" xpath="/GFI-IZD-POD/ISD-GFI-IZD-POD_1000371/P1076048" xmlDataType="decimal"/>
    </xmlCellPr>
  </singleXmlCell>
  <singleXmlCell id="264" r="I10" connectionId="0">
    <xmlCellPr id="1" uniqueName="P1076052">
      <xmlPr mapId="2" xpath="/GFI-IZD-POD/ISD-GFI-IZD-POD_1000371/P1076052" xmlDataType="decimal"/>
    </xmlCellPr>
  </singleXmlCell>
  <singleXmlCell id="265" r="H11" connectionId="0">
    <xmlCellPr id="1" uniqueName="P1076056">
      <xmlPr mapId="2" xpath="/GFI-IZD-POD/ISD-GFI-IZD-POD_1000371/P1076056" xmlDataType="decimal"/>
    </xmlCellPr>
  </singleXmlCell>
  <singleXmlCell id="266" r="I11" connectionId="0">
    <xmlCellPr id="1" uniqueName="P1076058">
      <xmlPr mapId="2" xpath="/GFI-IZD-POD/ISD-GFI-IZD-POD_1000371/P1076058" xmlDataType="decimal"/>
    </xmlCellPr>
  </singleXmlCell>
  <singleXmlCell id="267" r="H12" connectionId="0">
    <xmlCellPr id="1" uniqueName="P1076060">
      <xmlPr mapId="2" xpath="/GFI-IZD-POD/ISD-GFI-IZD-POD_1000371/P1076060" xmlDataType="decimal"/>
    </xmlCellPr>
  </singleXmlCell>
  <singleXmlCell id="268" r="I12" connectionId="0">
    <xmlCellPr id="1" uniqueName="P1076062">
      <xmlPr mapId="2" xpath="/GFI-IZD-POD/ISD-GFI-IZD-POD_1000371/P1076062" xmlDataType="decimal"/>
    </xmlCellPr>
  </singleXmlCell>
  <singleXmlCell id="269" r="H13" connectionId="0">
    <xmlCellPr id="1" uniqueName="P1076064">
      <xmlPr mapId="2" xpath="/GFI-IZD-POD/ISD-GFI-IZD-POD_1000371/P1076064" xmlDataType="decimal"/>
    </xmlCellPr>
  </singleXmlCell>
  <singleXmlCell id="270" r="I13" connectionId="0">
    <xmlCellPr id="1" uniqueName="P1076066">
      <xmlPr mapId="2" xpath="/GFI-IZD-POD/ISD-GFI-IZD-POD_1000371/P1076066" xmlDataType="decimal"/>
    </xmlCellPr>
  </singleXmlCell>
  <singleXmlCell id="271" r="H14" connectionId="0">
    <xmlCellPr id="1" uniqueName="P1076069">
      <xmlPr mapId="2" xpath="/GFI-IZD-POD/ISD-GFI-IZD-POD_1000371/P1076069" xmlDataType="decimal"/>
    </xmlCellPr>
  </singleXmlCell>
  <singleXmlCell id="272" r="I14" connectionId="0">
    <xmlCellPr id="1" uniqueName="P1076071">
      <xmlPr mapId="2" xpath="/GFI-IZD-POD/ISD-GFI-IZD-POD_1000371/P1076071" xmlDataType="decimal"/>
    </xmlCellPr>
  </singleXmlCell>
  <singleXmlCell id="273" r="H15" connectionId="0">
    <xmlCellPr id="1" uniqueName="P1076073">
      <xmlPr mapId="2" xpath="/GFI-IZD-POD/ISD-GFI-IZD-POD_1000371/P1076073" xmlDataType="decimal"/>
    </xmlCellPr>
  </singleXmlCell>
  <singleXmlCell id="274" r="I15" connectionId="0">
    <xmlCellPr id="1" uniqueName="P1076076">
      <xmlPr mapId="2" xpath="/GFI-IZD-POD/ISD-GFI-IZD-POD_1000371/P1076076" xmlDataType="decimal"/>
    </xmlCellPr>
  </singleXmlCell>
  <singleXmlCell id="275" r="H16" connectionId="0">
    <xmlCellPr id="1" uniqueName="P1076078">
      <xmlPr mapId="2" xpath="/GFI-IZD-POD/ISD-GFI-IZD-POD_1000371/P1076078" xmlDataType="decimal"/>
    </xmlCellPr>
  </singleXmlCell>
  <singleXmlCell id="276" r="I16" connectionId="0">
    <xmlCellPr id="1" uniqueName="P1076080">
      <xmlPr mapId="2" xpath="/GFI-IZD-POD/ISD-GFI-IZD-POD_1000371/P1076080" xmlDataType="decimal"/>
    </xmlCellPr>
  </singleXmlCell>
  <singleXmlCell id="277" r="H17" connectionId="0">
    <xmlCellPr id="1" uniqueName="P1076082">
      <xmlPr mapId="2" xpath="/GFI-IZD-POD/ISD-GFI-IZD-POD_1000371/P1076082" xmlDataType="decimal"/>
    </xmlCellPr>
  </singleXmlCell>
  <singleXmlCell id="278" r="I17" connectionId="0">
    <xmlCellPr id="1" uniqueName="P1076084">
      <xmlPr mapId="2" xpath="/GFI-IZD-POD/ISD-GFI-IZD-POD_1000371/P1076084" xmlDataType="decimal"/>
    </xmlCellPr>
  </singleXmlCell>
  <singleXmlCell id="279" r="H18" connectionId="0">
    <xmlCellPr id="1" uniqueName="P1076087">
      <xmlPr mapId="2" xpath="/GFI-IZD-POD/ISD-GFI-IZD-POD_1000371/P1076087" xmlDataType="decimal"/>
    </xmlCellPr>
  </singleXmlCell>
  <singleXmlCell id="280" r="I18" connectionId="0">
    <xmlCellPr id="1" uniqueName="P1076090">
      <xmlPr mapId="2" xpath="/GFI-IZD-POD/ISD-GFI-IZD-POD_1000371/P1076090" xmlDataType="decimal"/>
    </xmlCellPr>
  </singleXmlCell>
  <singleXmlCell id="281" r="H19" connectionId="0">
    <xmlCellPr id="1" uniqueName="P1076092">
      <xmlPr mapId="2" xpath="/GFI-IZD-POD/ISD-GFI-IZD-POD_1000371/P1076092" xmlDataType="decimal"/>
    </xmlCellPr>
  </singleXmlCell>
  <singleXmlCell id="282" r="I19" connectionId="0">
    <xmlCellPr id="1" uniqueName="P1076094">
      <xmlPr mapId="2" xpath="/GFI-IZD-POD/ISD-GFI-IZD-POD_1000371/P1076094" xmlDataType="decimal"/>
    </xmlCellPr>
  </singleXmlCell>
  <singleXmlCell id="283" r="H20" connectionId="0">
    <xmlCellPr id="1" uniqueName="P1076095">
      <xmlPr mapId="2" xpath="/GFI-IZD-POD/ISD-GFI-IZD-POD_1000371/P1076095" xmlDataType="decimal"/>
    </xmlCellPr>
  </singleXmlCell>
  <singleXmlCell id="284" r="I20" connectionId="0">
    <xmlCellPr id="1" uniqueName="P1076098">
      <xmlPr mapId="2" xpath="/GFI-IZD-POD/ISD-GFI-IZD-POD_1000371/P1076098" xmlDataType="decimal"/>
    </xmlCellPr>
  </singleXmlCell>
  <singleXmlCell id="285" r="H21" connectionId="0">
    <xmlCellPr id="1" uniqueName="P1076101">
      <xmlPr mapId="2" xpath="/GFI-IZD-POD/ISD-GFI-IZD-POD_1000371/P1076101" xmlDataType="decimal"/>
    </xmlCellPr>
  </singleXmlCell>
  <singleXmlCell id="286" r="I21" connectionId="0">
    <xmlCellPr id="1" uniqueName="P1076103">
      <xmlPr mapId="2" xpath="/GFI-IZD-POD/ISD-GFI-IZD-POD_1000371/P1076103" xmlDataType="decimal"/>
    </xmlCellPr>
  </singleXmlCell>
  <singleXmlCell id="287" r="H22" connectionId="0">
    <xmlCellPr id="1" uniqueName="P1076105">
      <xmlPr mapId="2" xpath="/GFI-IZD-POD/ISD-GFI-IZD-POD_1000371/P1076105" xmlDataType="decimal"/>
    </xmlCellPr>
  </singleXmlCell>
  <singleXmlCell id="288" r="I22" connectionId="0">
    <xmlCellPr id="1" uniqueName="P1076107">
      <xmlPr mapId="2" xpath="/GFI-IZD-POD/ISD-GFI-IZD-POD_1000371/P1076107" xmlDataType="decimal"/>
    </xmlCellPr>
  </singleXmlCell>
  <singleXmlCell id="289" r="H23" connectionId="0">
    <xmlCellPr id="1" uniqueName="P1076109">
      <xmlPr mapId="2" xpath="/GFI-IZD-POD/ISD-GFI-IZD-POD_1000371/P1076109" xmlDataType="decimal"/>
    </xmlCellPr>
  </singleXmlCell>
  <singleXmlCell id="290" r="I23" connectionId="0">
    <xmlCellPr id="1" uniqueName="P1076111">
      <xmlPr mapId="2" xpath="/GFI-IZD-POD/ISD-GFI-IZD-POD_1000371/P1076111" xmlDataType="decimal"/>
    </xmlCellPr>
  </singleXmlCell>
  <singleXmlCell id="291" r="H24" connectionId="0">
    <xmlCellPr id="1" uniqueName="P1076113">
      <xmlPr mapId="2" xpath="/GFI-IZD-POD/ISD-GFI-IZD-POD_1000371/P1076113" xmlDataType="decimal"/>
    </xmlCellPr>
  </singleXmlCell>
  <singleXmlCell id="292" r="I24" connectionId="0">
    <xmlCellPr id="1" uniqueName="P1076115">
      <xmlPr mapId="2" xpath="/GFI-IZD-POD/ISD-GFI-IZD-POD_1000371/P1076115" xmlDataType="decimal"/>
    </xmlCellPr>
  </singleXmlCell>
  <singleXmlCell id="293" r="H25" connectionId="0">
    <xmlCellPr id="1" uniqueName="P1076117">
      <xmlPr mapId="2" xpath="/GFI-IZD-POD/ISD-GFI-IZD-POD_1000371/P1076117" xmlDataType="decimal"/>
    </xmlCellPr>
  </singleXmlCell>
  <singleXmlCell id="294" r="I25" connectionId="0">
    <xmlCellPr id="1" uniqueName="P1076122">
      <xmlPr mapId="2" xpath="/GFI-IZD-POD/ISD-GFI-IZD-POD_1000371/P1076122" xmlDataType="decimal"/>
    </xmlCellPr>
  </singleXmlCell>
  <singleXmlCell id="295" r="H26" connectionId="0">
    <xmlCellPr id="1" uniqueName="P1076126">
      <xmlPr mapId="2" xpath="/GFI-IZD-POD/ISD-GFI-IZD-POD_1000371/P1076126" xmlDataType="decimal"/>
    </xmlCellPr>
  </singleXmlCell>
  <singleXmlCell id="296" r="I26" connectionId="0">
    <xmlCellPr id="1" uniqueName="P1076128">
      <xmlPr mapId="2" xpath="/GFI-IZD-POD/ISD-GFI-IZD-POD_1000371/P1076128" xmlDataType="decimal"/>
    </xmlCellPr>
  </singleXmlCell>
  <singleXmlCell id="297" r="H27" connectionId="0">
    <xmlCellPr id="1" uniqueName="P1076130">
      <xmlPr mapId="2" xpath="/GFI-IZD-POD/ISD-GFI-IZD-POD_1000371/P1076130" xmlDataType="decimal"/>
    </xmlCellPr>
  </singleXmlCell>
  <singleXmlCell id="298" r="I27" connectionId="0">
    <xmlCellPr id="1" uniqueName="P1076132">
      <xmlPr mapId="2" xpath="/GFI-IZD-POD/ISD-GFI-IZD-POD_1000371/P1076132" xmlDataType="decimal"/>
    </xmlCellPr>
  </singleXmlCell>
  <singleXmlCell id="299" r="H28" connectionId="0">
    <xmlCellPr id="1" uniqueName="P1076134">
      <xmlPr mapId="2" xpath="/GFI-IZD-POD/ISD-GFI-IZD-POD_1000371/P1076134" xmlDataType="decimal"/>
    </xmlCellPr>
  </singleXmlCell>
  <singleXmlCell id="300" r="I28" connectionId="0">
    <xmlCellPr id="1" uniqueName="P1076136">
      <xmlPr mapId="2" xpath="/GFI-IZD-POD/ISD-GFI-IZD-POD_1000371/P1076136" xmlDataType="decimal"/>
    </xmlCellPr>
  </singleXmlCell>
  <singleXmlCell id="301" r="H29" connectionId="0">
    <xmlCellPr id="1" uniqueName="P1076138">
      <xmlPr mapId="2" xpath="/GFI-IZD-POD/ISD-GFI-IZD-POD_1000371/P1076138" xmlDataType="decimal"/>
    </xmlCellPr>
  </singleXmlCell>
  <singleXmlCell id="302" r="I29" connectionId="0">
    <xmlCellPr id="1" uniqueName="P1076140">
      <xmlPr mapId="2" xpath="/GFI-IZD-POD/ISD-GFI-IZD-POD_1000371/P1076140" xmlDataType="decimal"/>
    </xmlCellPr>
  </singleXmlCell>
  <singleXmlCell id="303" r="H30" connectionId="0">
    <xmlCellPr id="1" uniqueName="P1076142">
      <xmlPr mapId="2" xpath="/GFI-IZD-POD/ISD-GFI-IZD-POD_1000371/P1076142" xmlDataType="decimal"/>
    </xmlCellPr>
  </singleXmlCell>
  <singleXmlCell id="304" r="I30" connectionId="0">
    <xmlCellPr id="1" uniqueName="P1076144">
      <xmlPr mapId="2" xpath="/GFI-IZD-POD/ISD-GFI-IZD-POD_1000371/P1076144" xmlDataType="decimal"/>
    </xmlCellPr>
  </singleXmlCell>
  <singleXmlCell id="305" r="H31" connectionId="0">
    <xmlCellPr id="1" uniqueName="P1076147">
      <xmlPr mapId="2" xpath="/GFI-IZD-POD/ISD-GFI-IZD-POD_1000371/P1076147" xmlDataType="decimal"/>
    </xmlCellPr>
  </singleXmlCell>
  <singleXmlCell id="306" r="I31" connectionId="0">
    <xmlCellPr id="1" uniqueName="P1076150">
      <xmlPr mapId="2" xpath="/GFI-IZD-POD/ISD-GFI-IZD-POD_1000371/P1076150" xmlDataType="decimal"/>
    </xmlCellPr>
  </singleXmlCell>
  <singleXmlCell id="307" r="H32" connectionId="0">
    <xmlCellPr id="1" uniqueName="P1076152">
      <xmlPr mapId="2" xpath="/GFI-IZD-POD/ISD-GFI-IZD-POD_1000371/P1076152" xmlDataType="decimal"/>
    </xmlCellPr>
  </singleXmlCell>
  <singleXmlCell id="308" r="I32" connectionId="0">
    <xmlCellPr id="1" uniqueName="P1076154">
      <xmlPr mapId="2" xpath="/GFI-IZD-POD/ISD-GFI-IZD-POD_1000371/P1076154" xmlDataType="decimal"/>
    </xmlCellPr>
  </singleXmlCell>
  <singleXmlCell id="309" r="H33" connectionId="0">
    <xmlCellPr id="1" uniqueName="P1076156">
      <xmlPr mapId="2" xpath="/GFI-IZD-POD/ISD-GFI-IZD-POD_1000371/P1076156" xmlDataType="decimal"/>
    </xmlCellPr>
  </singleXmlCell>
  <singleXmlCell id="310" r="I33" connectionId="0">
    <xmlCellPr id="1" uniqueName="P1076158">
      <xmlPr mapId="2" xpath="/GFI-IZD-POD/ISD-GFI-IZD-POD_1000371/P1076158" xmlDataType="decimal"/>
    </xmlCellPr>
  </singleXmlCell>
  <singleXmlCell id="311" r="H34" connectionId="0">
    <xmlCellPr id="1" uniqueName="P1076162">
      <xmlPr mapId="2" xpath="/GFI-IZD-POD/ISD-GFI-IZD-POD_1000371/P1076162" xmlDataType="decimal"/>
    </xmlCellPr>
  </singleXmlCell>
  <singleXmlCell id="312" r="I34" connectionId="0">
    <xmlCellPr id="1" uniqueName="P1076164">
      <xmlPr mapId="2" xpath="/GFI-IZD-POD/ISD-GFI-IZD-POD_1000371/P1076164" xmlDataType="decimal"/>
    </xmlCellPr>
  </singleXmlCell>
  <singleXmlCell id="313" r="H35" connectionId="0">
    <xmlCellPr id="1" uniqueName="P1076166">
      <xmlPr mapId="2" xpath="/GFI-IZD-POD/ISD-GFI-IZD-POD_1000371/P1076166" xmlDataType="decimal"/>
    </xmlCellPr>
  </singleXmlCell>
  <singleXmlCell id="314" r="I35" connectionId="0">
    <xmlCellPr id="1" uniqueName="P1076168">
      <xmlPr mapId="2" xpath="/GFI-IZD-POD/ISD-GFI-IZD-POD_1000371/P1076168" xmlDataType="decimal"/>
    </xmlCellPr>
  </singleXmlCell>
  <singleXmlCell id="315" r="H36" connectionId="0">
    <xmlCellPr id="1" uniqueName="P1076170">
      <xmlPr mapId="2" xpath="/GFI-IZD-POD/ISD-GFI-IZD-POD_1000371/P1076170" xmlDataType="decimal"/>
    </xmlCellPr>
  </singleXmlCell>
  <singleXmlCell id="316" r="I36" connectionId="0">
    <xmlCellPr id="1" uniqueName="P1076173">
      <xmlPr mapId="2" xpath="/GFI-IZD-POD/ISD-GFI-IZD-POD_1000371/P1076173" xmlDataType="decimal"/>
    </xmlCellPr>
  </singleXmlCell>
  <singleXmlCell id="317" r="H37" connectionId="0">
    <xmlCellPr id="1" uniqueName="P1076175">
      <xmlPr mapId="2" xpath="/GFI-IZD-POD/ISD-GFI-IZD-POD_1000371/P1076175" xmlDataType="decimal"/>
    </xmlCellPr>
  </singleXmlCell>
  <singleXmlCell id="318" r="I37" connectionId="0">
    <xmlCellPr id="1" uniqueName="P1076178">
      <xmlPr mapId="2" xpath="/GFI-IZD-POD/ISD-GFI-IZD-POD_1000371/P1076178" xmlDataType="decimal"/>
    </xmlCellPr>
  </singleXmlCell>
  <singleXmlCell id="319" r="H38" connectionId="0">
    <xmlCellPr id="1" uniqueName="P1076180">
      <xmlPr mapId="2" xpath="/GFI-IZD-POD/ISD-GFI-IZD-POD_1000371/P1076180" xmlDataType="decimal"/>
    </xmlCellPr>
  </singleXmlCell>
  <singleXmlCell id="320" r="I38" connectionId="0">
    <xmlCellPr id="1" uniqueName="P1076182">
      <xmlPr mapId="2" xpath="/GFI-IZD-POD/ISD-GFI-IZD-POD_1000371/P1076182" xmlDataType="decimal"/>
    </xmlCellPr>
  </singleXmlCell>
  <singleXmlCell id="321" r="H39" connectionId="0">
    <xmlCellPr id="1" uniqueName="P1076234">
      <xmlPr mapId="2" xpath="/GFI-IZD-POD/ISD-GFI-IZD-POD_1000371/P1076234" xmlDataType="decimal"/>
    </xmlCellPr>
  </singleXmlCell>
  <singleXmlCell id="322" r="I39" connectionId="0">
    <xmlCellPr id="1" uniqueName="P1076236">
      <xmlPr mapId="2" xpath="/GFI-IZD-POD/ISD-GFI-IZD-POD_1000371/P1076236" xmlDataType="decimal"/>
    </xmlCellPr>
  </singleXmlCell>
  <singleXmlCell id="323" r="H40" connectionId="0">
    <xmlCellPr id="1" uniqueName="P1076240">
      <xmlPr mapId="2" xpath="/GFI-IZD-POD/ISD-GFI-IZD-POD_1000371/P1076240" xmlDataType="decimal"/>
    </xmlCellPr>
  </singleXmlCell>
  <singleXmlCell id="324" r="I40" connectionId="0">
    <xmlCellPr id="1" uniqueName="P1076243">
      <xmlPr mapId="2" xpath="/GFI-IZD-POD/ISD-GFI-IZD-POD_1000371/P1076243" xmlDataType="decimal"/>
    </xmlCellPr>
  </singleXmlCell>
  <singleXmlCell id="325" r="H41" connectionId="0">
    <xmlCellPr id="1" uniqueName="P1076245">
      <xmlPr mapId="2" xpath="/GFI-IZD-POD/ISD-GFI-IZD-POD_1000371/P1076245" xmlDataType="decimal"/>
    </xmlCellPr>
  </singleXmlCell>
  <singleXmlCell id="326" r="I41" connectionId="0">
    <xmlCellPr id="1" uniqueName="P1076247">
      <xmlPr mapId="2" xpath="/GFI-IZD-POD/ISD-GFI-IZD-POD_1000371/P1076247" xmlDataType="decimal"/>
    </xmlCellPr>
  </singleXmlCell>
  <singleXmlCell id="327" r="H42" connectionId="0">
    <xmlCellPr id="1" uniqueName="P1076249">
      <xmlPr mapId="2" xpath="/GFI-IZD-POD/ISD-GFI-IZD-POD_1000371/P1076249" xmlDataType="decimal"/>
    </xmlCellPr>
  </singleXmlCell>
  <singleXmlCell id="328" r="I42" connectionId="0">
    <xmlCellPr id="1" uniqueName="P1076251">
      <xmlPr mapId="2" xpath="/GFI-IZD-POD/ISD-GFI-IZD-POD_1000371/P1076251" xmlDataType="decimal"/>
    </xmlCellPr>
  </singleXmlCell>
  <singleXmlCell id="329" r="H43" connectionId="0">
    <xmlCellPr id="1" uniqueName="P1076253">
      <xmlPr mapId="2" xpath="/GFI-IZD-POD/ISD-GFI-IZD-POD_1000371/P1076253" xmlDataType="decimal"/>
    </xmlCellPr>
  </singleXmlCell>
  <singleXmlCell id="330" r="I43" connectionId="0">
    <xmlCellPr id="1" uniqueName="P1076255">
      <xmlPr mapId="2" xpath="/GFI-IZD-POD/ISD-GFI-IZD-POD_1000371/P1076255" xmlDataType="decimal"/>
    </xmlCellPr>
  </singleXmlCell>
  <singleXmlCell id="331" r="H44" connectionId="0">
    <xmlCellPr id="1" uniqueName="P1076257">
      <xmlPr mapId="2" xpath="/GFI-IZD-POD/ISD-GFI-IZD-POD_1000371/P1076257" xmlDataType="decimal"/>
    </xmlCellPr>
  </singleXmlCell>
  <singleXmlCell id="332" r="I44" connectionId="0">
    <xmlCellPr id="1" uniqueName="P1076259">
      <xmlPr mapId="2" xpath="/GFI-IZD-POD/ISD-GFI-IZD-POD_1000371/P1076259" xmlDataType="decimal"/>
    </xmlCellPr>
  </singleXmlCell>
  <singleXmlCell id="333" r="H45" connectionId="0">
    <xmlCellPr id="1" uniqueName="P1076262">
      <xmlPr mapId="2" xpath="/GFI-IZD-POD/ISD-GFI-IZD-POD_1000371/P1076262" xmlDataType="decimal"/>
    </xmlCellPr>
  </singleXmlCell>
  <singleXmlCell id="334" r="I45" connectionId="0">
    <xmlCellPr id="1" uniqueName="P1076264">
      <xmlPr mapId="2" xpath="/GFI-IZD-POD/ISD-GFI-IZD-POD_1000371/P1076264" xmlDataType="decimal"/>
    </xmlCellPr>
  </singleXmlCell>
  <singleXmlCell id="335" r="H46" connectionId="0">
    <xmlCellPr id="1" uniqueName="P1076274">
      <xmlPr mapId="2" xpath="/GFI-IZD-POD/ISD-GFI-IZD-POD_1000371/P1076274" xmlDataType="decimal"/>
    </xmlCellPr>
  </singleXmlCell>
  <singleXmlCell id="336" r="I46" connectionId="0">
    <xmlCellPr id="1" uniqueName="P1076276">
      <xmlPr mapId="2" xpath="/GFI-IZD-POD/ISD-GFI-IZD-POD_1000371/P1076276" xmlDataType="decimal"/>
    </xmlCellPr>
  </singleXmlCell>
  <singleXmlCell id="337" r="H47" connectionId="0">
    <xmlCellPr id="1" uniqueName="P1076278">
      <xmlPr mapId="2" xpath="/GFI-IZD-POD/ISD-GFI-IZD-POD_1000371/P1076278" xmlDataType="decimal"/>
    </xmlCellPr>
  </singleXmlCell>
  <singleXmlCell id="338" r="I47" connectionId="0">
    <xmlCellPr id="1" uniqueName="P1076280">
      <xmlPr mapId="2" xpath="/GFI-IZD-POD/ISD-GFI-IZD-POD_1000371/P1076280" xmlDataType="decimal"/>
    </xmlCellPr>
  </singleXmlCell>
  <singleXmlCell id="339" r="H48" connectionId="0">
    <xmlCellPr id="1" uniqueName="P1076281">
      <xmlPr mapId="2" xpath="/GFI-IZD-POD/ISD-GFI-IZD-POD_1000371/P1076281" xmlDataType="decimal"/>
    </xmlCellPr>
  </singleXmlCell>
  <singleXmlCell id="340" r="I48" connectionId="0">
    <xmlCellPr id="1" uniqueName="P1076282">
      <xmlPr mapId="2" xpath="/GFI-IZD-POD/ISD-GFI-IZD-POD_1000371/P1076282" xmlDataType="decimal"/>
    </xmlCellPr>
  </singleXmlCell>
  <singleXmlCell id="341" r="H49" connectionId="0">
    <xmlCellPr id="1" uniqueName="P1076283">
      <xmlPr mapId="2" xpath="/GFI-IZD-POD/ISD-GFI-IZD-POD_1000371/P1076283" xmlDataType="decimal"/>
    </xmlCellPr>
  </singleXmlCell>
  <singleXmlCell id="342" r="I49" connectionId="0">
    <xmlCellPr id="1" uniqueName="P1076284">
      <xmlPr mapId="2" xpath="/GFI-IZD-POD/ISD-GFI-IZD-POD_1000371/P1076284" xmlDataType="decimal"/>
    </xmlCellPr>
  </singleXmlCell>
  <singleXmlCell id="343" r="H50" connectionId="0">
    <xmlCellPr id="1" uniqueName="P1076285">
      <xmlPr mapId="2" xpath="/GFI-IZD-POD/ISD-GFI-IZD-POD_1000371/P1076285" xmlDataType="decimal"/>
    </xmlCellPr>
  </singleXmlCell>
  <singleXmlCell id="344" r="I50" connectionId="0">
    <xmlCellPr id="1" uniqueName="P1076286">
      <xmlPr mapId="2" xpath="/GFI-IZD-POD/ISD-GFI-IZD-POD_1000371/P1076286" xmlDataType="decimal"/>
    </xmlCellPr>
  </singleXmlCell>
  <singleXmlCell id="345" r="H51" connectionId="0">
    <xmlCellPr id="1" uniqueName="P1076287">
      <xmlPr mapId="2" xpath="/GFI-IZD-POD/ISD-GFI-IZD-POD_1000371/P1076287" xmlDataType="decimal"/>
    </xmlCellPr>
  </singleXmlCell>
  <singleXmlCell id="346" r="I51" connectionId="0">
    <xmlCellPr id="1" uniqueName="P1076288">
      <xmlPr mapId="2" xpath="/GFI-IZD-POD/ISD-GFI-IZD-POD_1000371/P1076288" xmlDataType="decimal"/>
    </xmlCellPr>
  </singleXmlCell>
  <singleXmlCell id="347" r="H52" connectionId="0">
    <xmlCellPr id="1" uniqueName="P1076289">
      <xmlPr mapId="2" xpath="/GFI-IZD-POD/ISD-GFI-IZD-POD_1000371/P1076289" xmlDataType="decimal"/>
    </xmlCellPr>
  </singleXmlCell>
  <singleXmlCell id="348" r="I52" connectionId="0">
    <xmlCellPr id="1" uniqueName="P1076291">
      <xmlPr mapId="2" xpath="/GFI-IZD-POD/ISD-GFI-IZD-POD_1000371/P1076291" xmlDataType="decimal"/>
    </xmlCellPr>
  </singleXmlCell>
  <singleXmlCell id="349" r="H53" connectionId="0">
    <xmlCellPr id="1" uniqueName="P1076293">
      <xmlPr mapId="2" xpath="/GFI-IZD-POD/ISD-GFI-IZD-POD_1000371/P1076293" xmlDataType="decimal"/>
    </xmlCellPr>
  </singleXmlCell>
  <singleXmlCell id="350" r="I53" connectionId="0">
    <xmlCellPr id="1" uniqueName="P1076295">
      <xmlPr mapId="2" xpath="/GFI-IZD-POD/ISD-GFI-IZD-POD_1000371/P1076295" xmlDataType="decimal"/>
    </xmlCellPr>
  </singleXmlCell>
  <singleXmlCell id="351" r="H54" connectionId="0">
    <xmlCellPr id="1" uniqueName="P1076297">
      <xmlPr mapId="2" xpath="/GFI-IZD-POD/ISD-GFI-IZD-POD_1000371/P1076297" xmlDataType="decimal"/>
    </xmlCellPr>
  </singleXmlCell>
  <singleXmlCell id="352" r="I54" connectionId="0">
    <xmlCellPr id="1" uniqueName="P1076299">
      <xmlPr mapId="2" xpath="/GFI-IZD-POD/ISD-GFI-IZD-POD_1000371/P1076299" xmlDataType="decimal"/>
    </xmlCellPr>
  </singleXmlCell>
  <singleXmlCell id="353" r="H55" connectionId="0">
    <xmlCellPr id="1" uniqueName="P1076301">
      <xmlPr mapId="2" xpath="/GFI-IZD-POD/ISD-GFI-IZD-POD_1000371/P1076301" xmlDataType="decimal"/>
    </xmlCellPr>
  </singleXmlCell>
  <singleXmlCell id="354" r="I55" connectionId="0">
    <xmlCellPr id="1" uniqueName="P1076303">
      <xmlPr mapId="2" xpath="/GFI-IZD-POD/ISD-GFI-IZD-POD_1000371/P1076303" xmlDataType="decimal"/>
    </xmlCellPr>
  </singleXmlCell>
  <singleXmlCell id="355" r="H56" connectionId="0">
    <xmlCellPr id="1" uniqueName="P1076315">
      <xmlPr mapId="2" xpath="/GFI-IZD-POD/ISD-GFI-IZD-POD_1000371/P1076315" xmlDataType="decimal"/>
    </xmlCellPr>
  </singleXmlCell>
  <singleXmlCell id="356" r="I56" connectionId="0">
    <xmlCellPr id="1" uniqueName="P1076317">
      <xmlPr mapId="2" xpath="/GFI-IZD-POD/ISD-GFI-IZD-POD_1000371/P1076317" xmlDataType="decimal"/>
    </xmlCellPr>
  </singleXmlCell>
  <singleXmlCell id="357" r="H57" connectionId="0">
    <xmlCellPr id="1" uniqueName="P1076322">
      <xmlPr mapId="2" xpath="/GFI-IZD-POD/ISD-GFI-IZD-POD_1000371/P1076322" xmlDataType="decimal"/>
    </xmlCellPr>
  </singleXmlCell>
  <singleXmlCell id="358" r="I57" connectionId="0">
    <xmlCellPr id="1" uniqueName="P1076324">
      <xmlPr mapId="2" xpath="/GFI-IZD-POD/ISD-GFI-IZD-POD_1000371/P1076324" xmlDataType="decimal"/>
    </xmlCellPr>
  </singleXmlCell>
  <singleXmlCell id="359" r="H58" connectionId="0">
    <xmlCellPr id="1" uniqueName="P1076326">
      <xmlPr mapId="2" xpath="/GFI-IZD-POD/ISD-GFI-IZD-POD_1000371/P1076326" xmlDataType="decimal"/>
    </xmlCellPr>
  </singleXmlCell>
  <singleXmlCell id="360" r="I58" connectionId="0">
    <xmlCellPr id="1" uniqueName="P1076330">
      <xmlPr mapId="2" xpath="/GFI-IZD-POD/ISD-GFI-IZD-POD_1000371/P1076330" xmlDataType="decimal"/>
    </xmlCellPr>
  </singleXmlCell>
  <singleXmlCell id="361" r="H59" connectionId="0">
    <xmlCellPr id="1" uniqueName="P1076331">
      <xmlPr mapId="2" xpath="/GFI-IZD-POD/ISD-GFI-IZD-POD_1000371/P1076331" xmlDataType="decimal"/>
    </xmlCellPr>
  </singleXmlCell>
  <singleXmlCell id="362" r="I59" connectionId="0">
    <xmlCellPr id="1" uniqueName="P1076332">
      <xmlPr mapId="2" xpath="/GFI-IZD-POD/ISD-GFI-IZD-POD_1000371/P1076332" xmlDataType="decimal"/>
    </xmlCellPr>
  </singleXmlCell>
  <singleXmlCell id="363" r="H60" connectionId="0">
    <xmlCellPr id="1" uniqueName="P1076333">
      <xmlPr mapId="2" xpath="/GFI-IZD-POD/ISD-GFI-IZD-POD_1000371/P1076333" xmlDataType="decimal"/>
    </xmlCellPr>
  </singleXmlCell>
  <singleXmlCell id="364" r="I60" connectionId="0">
    <xmlCellPr id="1" uniqueName="P1076334">
      <xmlPr mapId="2" xpath="/GFI-IZD-POD/ISD-GFI-IZD-POD_1000371/P1076334" xmlDataType="decimal"/>
    </xmlCellPr>
  </singleXmlCell>
  <singleXmlCell id="365" r="H61" connectionId="0">
    <xmlCellPr id="1" uniqueName="P1076335">
      <xmlPr mapId="2" xpath="/GFI-IZD-POD/ISD-GFI-IZD-POD_1000371/P1076335" xmlDataType="decimal"/>
    </xmlCellPr>
  </singleXmlCell>
  <singleXmlCell id="366" r="I61" connectionId="0">
    <xmlCellPr id="1" uniqueName="P1076336">
      <xmlPr mapId="2" xpath="/GFI-IZD-POD/ISD-GFI-IZD-POD_1000371/P1076336" xmlDataType="decimal"/>
    </xmlCellPr>
  </singleXmlCell>
  <singleXmlCell id="367" r="H62" connectionId="0">
    <xmlCellPr id="1" uniqueName="P1076337">
      <xmlPr mapId="2" xpath="/GFI-IZD-POD/ISD-GFI-IZD-POD_1000371/P1076337" xmlDataType="decimal"/>
    </xmlCellPr>
  </singleXmlCell>
  <singleXmlCell id="368" r="I62" connectionId="0">
    <xmlCellPr id="1" uniqueName="P1076338">
      <xmlPr mapId="2" xpath="/GFI-IZD-POD/ISD-GFI-IZD-POD_1000371/P1076338" xmlDataType="decimal"/>
    </xmlCellPr>
  </singleXmlCell>
  <singleXmlCell id="369" r="H63" connectionId="0">
    <xmlCellPr id="1" uniqueName="P1076339">
      <xmlPr mapId="2" xpath="/GFI-IZD-POD/ISD-GFI-IZD-POD_1000371/P1076339" xmlDataType="decimal"/>
    </xmlCellPr>
  </singleXmlCell>
  <singleXmlCell id="370" r="I63" connectionId="0">
    <xmlCellPr id="1" uniqueName="P1076340">
      <xmlPr mapId="2" xpath="/GFI-IZD-POD/ISD-GFI-IZD-POD_1000371/P1076340" xmlDataType="decimal"/>
    </xmlCellPr>
  </singleXmlCell>
  <singleXmlCell id="371" r="H64" connectionId="0">
    <xmlCellPr id="1" uniqueName="P1076341">
      <xmlPr mapId="2" xpath="/GFI-IZD-POD/ISD-GFI-IZD-POD_1000371/P1076341" xmlDataType="decimal"/>
    </xmlCellPr>
  </singleXmlCell>
  <singleXmlCell id="372" r="I64" connectionId="0">
    <xmlCellPr id="1" uniqueName="P1076342">
      <xmlPr mapId="2" xpath="/GFI-IZD-POD/ISD-GFI-IZD-POD_1000371/P1076342" xmlDataType="decimal"/>
    </xmlCellPr>
  </singleXmlCell>
  <singleXmlCell id="373" r="H65" connectionId="0">
    <xmlCellPr id="1" uniqueName="P1076343">
      <xmlPr mapId="2" xpath="/GFI-IZD-POD/ISD-GFI-IZD-POD_1000371/P1076343" xmlDataType="decimal"/>
    </xmlCellPr>
  </singleXmlCell>
  <singleXmlCell id="374" r="I65" connectionId="0">
    <xmlCellPr id="1" uniqueName="P1076344">
      <xmlPr mapId="2" xpath="/GFI-IZD-POD/ISD-GFI-IZD-POD_1000371/P1076344" xmlDataType="decimal"/>
    </xmlCellPr>
  </singleXmlCell>
  <singleXmlCell id="375" r="H66" connectionId="0">
    <xmlCellPr id="1" uniqueName="P1076345">
      <xmlPr mapId="2" xpath="/GFI-IZD-POD/ISD-GFI-IZD-POD_1000371/P1076345" xmlDataType="decimal"/>
    </xmlCellPr>
  </singleXmlCell>
  <singleXmlCell id="376" r="I66" connectionId="0">
    <xmlCellPr id="1" uniqueName="P1076346">
      <xmlPr mapId="2" xpath="/GFI-IZD-POD/ISD-GFI-IZD-POD_1000371/P1076346" xmlDataType="decimal"/>
    </xmlCellPr>
  </singleXmlCell>
  <singleXmlCell id="377" r="H67" connectionId="0">
    <xmlCellPr id="1" uniqueName="P1076347">
      <xmlPr mapId="2" xpath="/GFI-IZD-POD/ISD-GFI-IZD-POD_1000371/P1076347" xmlDataType="decimal"/>
    </xmlCellPr>
  </singleXmlCell>
  <singleXmlCell id="378" r="I67" connectionId="0">
    <xmlCellPr id="1" uniqueName="P1076348">
      <xmlPr mapId="2" xpath="/GFI-IZD-POD/ISD-GFI-IZD-POD_1000371/P1076348" xmlDataType="decimal"/>
    </xmlCellPr>
  </singleXmlCell>
  <singleXmlCell id="379" r="H69" connectionId="0">
    <xmlCellPr id="1" uniqueName="P1076349">
      <xmlPr mapId="2" xpath="/GFI-IZD-POD/ISD-GFI-IZD-POD_1000371/P1076349" xmlDataType="decimal"/>
    </xmlCellPr>
  </singleXmlCell>
  <singleXmlCell id="380" r="I69" connectionId="0">
    <xmlCellPr id="1" uniqueName="P1076350">
      <xmlPr mapId="2" xpath="/GFI-IZD-POD/ISD-GFI-IZD-POD_1000371/P1076350" xmlDataType="decimal"/>
    </xmlCellPr>
  </singleXmlCell>
  <singleXmlCell id="381" r="H70" connectionId="0">
    <xmlCellPr id="1" uniqueName="P1076351">
      <xmlPr mapId="2" xpath="/GFI-IZD-POD/ISD-GFI-IZD-POD_1000371/P1076351" xmlDataType="decimal"/>
    </xmlCellPr>
  </singleXmlCell>
  <singleXmlCell id="382" r="I70" connectionId="0">
    <xmlCellPr id="1" uniqueName="P1076352">
      <xmlPr mapId="2" xpath="/GFI-IZD-POD/ISD-GFI-IZD-POD_1000371/P1076352" xmlDataType="decimal"/>
    </xmlCellPr>
  </singleXmlCell>
  <singleXmlCell id="383" r="H71" connectionId="0">
    <xmlCellPr id="1" uniqueName="P1076353">
      <xmlPr mapId="2" xpath="/GFI-IZD-POD/ISD-GFI-IZD-POD_1000371/P1076353" xmlDataType="decimal"/>
    </xmlCellPr>
  </singleXmlCell>
  <singleXmlCell id="384" r="I71" connectionId="0">
    <xmlCellPr id="1" uniqueName="P1076354">
      <xmlPr mapId="2" xpath="/GFI-IZD-POD/ISD-GFI-IZD-POD_1000371/P1076354" xmlDataType="decimal"/>
    </xmlCellPr>
  </singleXmlCell>
  <singleXmlCell id="385" r="H72" connectionId="0">
    <xmlCellPr id="1" uniqueName="P1076355">
      <xmlPr mapId="2" xpath="/GFI-IZD-POD/ISD-GFI-IZD-POD_1000371/P1076355" xmlDataType="decimal"/>
    </xmlCellPr>
  </singleXmlCell>
  <singleXmlCell id="386" r="I72" connectionId="0">
    <xmlCellPr id="1" uniqueName="P1076356">
      <xmlPr mapId="2" xpath="/GFI-IZD-POD/ISD-GFI-IZD-POD_1000371/P1076356" xmlDataType="decimal"/>
    </xmlCellPr>
  </singleXmlCell>
  <singleXmlCell id="387" r="H73" connectionId="0">
    <xmlCellPr id="1" uniqueName="P1076357">
      <xmlPr mapId="2" xpath="/GFI-IZD-POD/ISD-GFI-IZD-POD_1000371/P1076357" xmlDataType="decimal"/>
    </xmlCellPr>
  </singleXmlCell>
  <singleXmlCell id="388" r="I73" connectionId="0">
    <xmlCellPr id="1" uniqueName="P1076358">
      <xmlPr mapId="2" xpath="/GFI-IZD-POD/ISD-GFI-IZD-POD_1000371/P1076358" xmlDataType="decimal"/>
    </xmlCellPr>
  </singleXmlCell>
  <singleXmlCell id="389" r="H74" connectionId="0">
    <xmlCellPr id="1" uniqueName="P1076359">
      <xmlPr mapId="2" xpath="/GFI-IZD-POD/ISD-GFI-IZD-POD_1000371/P1076359" xmlDataType="decimal"/>
    </xmlCellPr>
  </singleXmlCell>
  <singleXmlCell id="390" r="I74" connectionId="0">
    <xmlCellPr id="1" uniqueName="P1076360">
      <xmlPr mapId="2" xpath="/GFI-IZD-POD/ISD-GFI-IZD-POD_1000371/P1076360" xmlDataType="decimal"/>
    </xmlCellPr>
  </singleXmlCell>
  <singleXmlCell id="391" r="H76" connectionId="0">
    <xmlCellPr id="1" uniqueName="P1076361">
      <xmlPr mapId="2" xpath="/GFI-IZD-POD/ISD-GFI-IZD-POD_1000371/P1076361" xmlDataType="decimal"/>
    </xmlCellPr>
  </singleXmlCell>
  <singleXmlCell id="392" r="I76" connectionId="0">
    <xmlCellPr id="1" uniqueName="P1076362">
      <xmlPr mapId="2" xpath="/GFI-IZD-POD/ISD-GFI-IZD-POD_1000371/P1076362" xmlDataType="decimal"/>
    </xmlCellPr>
  </singleXmlCell>
  <singleXmlCell id="393" r="H77" connectionId="0">
    <xmlCellPr id="1" uniqueName="P1076363">
      <xmlPr mapId="2" xpath="/GFI-IZD-POD/ISD-GFI-IZD-POD_1000371/P1076363" xmlDataType="decimal"/>
    </xmlCellPr>
  </singleXmlCell>
  <singleXmlCell id="394" r="I77" connectionId="0">
    <xmlCellPr id="1" uniqueName="P1076364">
      <xmlPr mapId="2" xpath="/GFI-IZD-POD/ISD-GFI-IZD-POD_1000371/P1076364" xmlDataType="decimal"/>
    </xmlCellPr>
  </singleXmlCell>
  <singleXmlCell id="395" r="H78" connectionId="0">
    <xmlCellPr id="1" uniqueName="P1076365">
      <xmlPr mapId="2" xpath="/GFI-IZD-POD/ISD-GFI-IZD-POD_1000371/P1076365" xmlDataType="decimal"/>
    </xmlCellPr>
  </singleXmlCell>
  <singleXmlCell id="396" r="I78" connectionId="0">
    <xmlCellPr id="1" uniqueName="P1076366">
      <xmlPr mapId="2" xpath="/GFI-IZD-POD/ISD-GFI-IZD-POD_1000371/P1076366" xmlDataType="decimal"/>
    </xmlCellPr>
  </singleXmlCell>
  <singleXmlCell id="397" r="H79" connectionId="0">
    <xmlCellPr id="1" uniqueName="P1076367">
      <xmlPr mapId="2" xpath="/GFI-IZD-POD/ISD-GFI-IZD-POD_1000371/P1076367" xmlDataType="decimal"/>
    </xmlCellPr>
  </singleXmlCell>
  <singleXmlCell id="398" r="I79" connectionId="0">
    <xmlCellPr id="1" uniqueName="P1076368">
      <xmlPr mapId="2" xpath="/GFI-IZD-POD/ISD-GFI-IZD-POD_1000371/P1076368" xmlDataType="decimal"/>
    </xmlCellPr>
  </singleXmlCell>
  <singleXmlCell id="399" r="H80" connectionId="0">
    <xmlCellPr id="1" uniqueName="P1076369">
      <xmlPr mapId="2" xpath="/GFI-IZD-POD/ISD-GFI-IZD-POD_1000371/P1076369" xmlDataType="decimal"/>
    </xmlCellPr>
  </singleXmlCell>
  <singleXmlCell id="400" r="I80" connectionId="0">
    <xmlCellPr id="1" uniqueName="P1076370">
      <xmlPr mapId="2" xpath="/GFI-IZD-POD/ISD-GFI-IZD-POD_1000371/P1076370" xmlDataType="decimal"/>
    </xmlCellPr>
  </singleXmlCell>
  <singleXmlCell id="401" r="H81" connectionId="0">
    <xmlCellPr id="1" uniqueName="P1076371">
      <xmlPr mapId="2" xpath="/GFI-IZD-POD/ISD-GFI-IZD-POD_1000371/P1076371" xmlDataType="decimal"/>
    </xmlCellPr>
  </singleXmlCell>
  <singleXmlCell id="402" r="I81" connectionId="0">
    <xmlCellPr id="1" uniqueName="P1076372">
      <xmlPr mapId="2" xpath="/GFI-IZD-POD/ISD-GFI-IZD-POD_1000371/P1076372" xmlDataType="decimal"/>
    </xmlCellPr>
  </singleXmlCell>
  <singleXmlCell id="403" r="H82" connectionId="0">
    <xmlCellPr id="1" uniqueName="P1076373">
      <xmlPr mapId="2" xpath="/GFI-IZD-POD/ISD-GFI-IZD-POD_1000371/P1076373" xmlDataType="decimal"/>
    </xmlCellPr>
  </singleXmlCell>
  <singleXmlCell id="404" r="I82" connectionId="0">
    <xmlCellPr id="1" uniqueName="P1076374">
      <xmlPr mapId="2" xpath="/GFI-IZD-POD/ISD-GFI-IZD-POD_1000371/P1076374" xmlDataType="decimal"/>
    </xmlCellPr>
  </singleXmlCell>
  <singleXmlCell id="405" r="H84" connectionId="0">
    <xmlCellPr id="1" uniqueName="P1076375">
      <xmlPr mapId="2" xpath="/GFI-IZD-POD/ISD-GFI-IZD-POD_1000371/P1076375" xmlDataType="decimal"/>
    </xmlCellPr>
  </singleXmlCell>
  <singleXmlCell id="406" r="I84" connectionId="0">
    <xmlCellPr id="1" uniqueName="P1076376">
      <xmlPr mapId="2" xpath="/GFI-IZD-POD/ISD-GFI-IZD-POD_1000371/P1076376" xmlDataType="decimal"/>
    </xmlCellPr>
  </singleXmlCell>
  <singleXmlCell id="407" r="H85" connectionId="0">
    <xmlCellPr id="1" uniqueName="P1076377">
      <xmlPr mapId="2" xpath="/GFI-IZD-POD/ISD-GFI-IZD-POD_1000371/P1076377" xmlDataType="decimal"/>
    </xmlCellPr>
  </singleXmlCell>
  <singleXmlCell id="408" r="I85" connectionId="0">
    <xmlCellPr id="1" uniqueName="P1076378">
      <xmlPr mapId="2" xpath="/GFI-IZD-POD/ISD-GFI-IZD-POD_1000371/P1076378" xmlDataType="decimal"/>
    </xmlCellPr>
  </singleXmlCell>
  <singleXmlCell id="409" r="H86" connectionId="0">
    <xmlCellPr id="1" uniqueName="P1076379">
      <xmlPr mapId="2" xpath="/GFI-IZD-POD/ISD-GFI-IZD-POD_1000371/P1076379" xmlDataType="decimal"/>
    </xmlCellPr>
  </singleXmlCell>
  <singleXmlCell id="410" r="I86" connectionId="0">
    <xmlCellPr id="1" uniqueName="P1076380">
      <xmlPr mapId="2" xpath="/GFI-IZD-POD/ISD-GFI-IZD-POD_1000371/P1076380" xmlDataType="decimal"/>
    </xmlCellPr>
  </singleXmlCell>
  <singleXmlCell id="411" r="H88" connectionId="0">
    <xmlCellPr id="1" uniqueName="P1076381">
      <xmlPr mapId="2" xpath="/GFI-IZD-POD/ISD-GFI-IZD-POD_1000371/P1076381" xmlDataType="decimal"/>
    </xmlCellPr>
  </singleXmlCell>
  <singleXmlCell id="413" r="I88" connectionId="0">
    <xmlCellPr id="1" uniqueName="P1076382">
      <xmlPr mapId="2" xpath="/GFI-IZD-POD/ISD-GFI-IZD-POD_1000371/P1076382" xmlDataType="decimal"/>
    </xmlCellPr>
  </singleXmlCell>
  <singleXmlCell id="414" r="H89" connectionId="0">
    <xmlCellPr id="1" uniqueName="P1076383">
      <xmlPr mapId="2" xpath="/GFI-IZD-POD/ISD-GFI-IZD-POD_1000371/P1076383" xmlDataType="decimal"/>
    </xmlCellPr>
  </singleXmlCell>
  <singleXmlCell id="415" r="I89" connectionId="0">
    <xmlCellPr id="1" uniqueName="P1076384">
      <xmlPr mapId="2" xpath="/GFI-IZD-POD/ISD-GFI-IZD-POD_1000371/P1076384" xmlDataType="decimal"/>
    </xmlCellPr>
  </singleXmlCell>
  <singleXmlCell id="416" r="H90" connectionId="0">
    <xmlCellPr id="1" uniqueName="P1122052">
      <xmlPr mapId="2" xpath="/GFI-IZD-POD/ISD-GFI-IZD-POD_1000371/P1122052" xmlDataType="decimal"/>
    </xmlCellPr>
  </singleXmlCell>
  <singleXmlCell id="417" r="I90" connectionId="0">
    <xmlCellPr id="1" uniqueName="P1122053">
      <xmlPr mapId="2" xpath="/GFI-IZD-POD/ISD-GFI-IZD-POD_1000371/P1122053" xmlDataType="decimal"/>
    </xmlCellPr>
  </singleXmlCell>
  <singleXmlCell id="418" r="H91" connectionId="0">
    <xmlCellPr id="1" uniqueName="P1122054">
      <xmlPr mapId="2" xpath="/GFI-IZD-POD/ISD-GFI-IZD-POD_1000371/P1122054" xmlDataType="decimal"/>
    </xmlCellPr>
  </singleXmlCell>
  <singleXmlCell id="419" r="I91" connectionId="0">
    <xmlCellPr id="1" uniqueName="P1122055">
      <xmlPr mapId="2" xpath="/GFI-IZD-POD/ISD-GFI-IZD-POD_1000371/P1122055" xmlDataType="decimal"/>
    </xmlCellPr>
  </singleXmlCell>
  <singleXmlCell id="420" r="H92" connectionId="0">
    <xmlCellPr id="1" uniqueName="P1122056">
      <xmlPr mapId="2" xpath="/GFI-IZD-POD/ISD-GFI-IZD-POD_1000371/P1122056" xmlDataType="decimal"/>
    </xmlCellPr>
  </singleXmlCell>
  <singleXmlCell id="421" r="I92" connectionId="0">
    <xmlCellPr id="1" uniqueName="P1122057">
      <xmlPr mapId="2" xpath="/GFI-IZD-POD/ISD-GFI-IZD-POD_1000371/P1122057" xmlDataType="decimal"/>
    </xmlCellPr>
  </singleXmlCell>
  <singleXmlCell id="422" r="H93" connectionId="0">
    <xmlCellPr id="1" uniqueName="P1122058">
      <xmlPr mapId="2" xpath="/GFI-IZD-POD/ISD-GFI-IZD-POD_1000371/P1122058" xmlDataType="decimal"/>
    </xmlCellPr>
  </singleXmlCell>
  <singleXmlCell id="423" r="I93" connectionId="0">
    <xmlCellPr id="1" uniqueName="P1122059">
      <xmlPr mapId="2" xpath="/GFI-IZD-POD/ISD-GFI-IZD-POD_1000371/P1122059" xmlDataType="decimal"/>
    </xmlCellPr>
  </singleXmlCell>
  <singleXmlCell id="424" r="H94" connectionId="0">
    <xmlCellPr id="1" uniqueName="P1122060">
      <xmlPr mapId="2" xpath="/GFI-IZD-POD/ISD-GFI-IZD-POD_1000371/P1122060" xmlDataType="decimal"/>
    </xmlCellPr>
  </singleXmlCell>
  <singleXmlCell id="425" r="I94" connectionId="0">
    <xmlCellPr id="1" uniqueName="P1122061">
      <xmlPr mapId="2" xpath="/GFI-IZD-POD/ISD-GFI-IZD-POD_1000371/P1122061" xmlDataType="decimal"/>
    </xmlCellPr>
  </singleXmlCell>
  <singleXmlCell id="426" r="H95" connectionId="0">
    <xmlCellPr id="1" uniqueName="P1122062">
      <xmlPr mapId="2" xpath="/GFI-IZD-POD/ISD-GFI-IZD-POD_1000371/P1122062" xmlDataType="decimal"/>
    </xmlCellPr>
  </singleXmlCell>
  <singleXmlCell id="427" r="I95" connectionId="0">
    <xmlCellPr id="1" uniqueName="P1122063">
      <xmlPr mapId="2" xpath="/GFI-IZD-POD/ISD-GFI-IZD-POD_1000371/P1122063" xmlDataType="decimal"/>
    </xmlCellPr>
  </singleXmlCell>
  <singleXmlCell id="428" r="H96" connectionId="0">
    <xmlCellPr id="1" uniqueName="P1122064">
      <xmlPr mapId="2" xpath="/GFI-IZD-POD/ISD-GFI-IZD-POD_1000371/P1122064" xmlDataType="decimal"/>
    </xmlCellPr>
  </singleXmlCell>
  <singleXmlCell id="429" r="I96" connectionId="0">
    <xmlCellPr id="1" uniqueName="P1122065">
      <xmlPr mapId="2" xpath="/GFI-IZD-POD/ISD-GFI-IZD-POD_1000371/P1122065" xmlDataType="decimal"/>
    </xmlCellPr>
  </singleXmlCell>
  <singleXmlCell id="430" r="H97" connectionId="0">
    <xmlCellPr id="1" uniqueName="P1122066">
      <xmlPr mapId="2" xpath="/GFI-IZD-POD/ISD-GFI-IZD-POD_1000371/P1122066" xmlDataType="decimal"/>
    </xmlCellPr>
  </singleXmlCell>
  <singleXmlCell id="431" r="I97" connectionId="0">
    <xmlCellPr id="1" uniqueName="P1122067">
      <xmlPr mapId="2" xpath="/GFI-IZD-POD/ISD-GFI-IZD-POD_1000371/P1122067" xmlDataType="decimal"/>
    </xmlCellPr>
  </singleXmlCell>
  <singleXmlCell id="432" r="H98" connectionId="0">
    <xmlCellPr id="1" uniqueName="P1076385">
      <xmlPr mapId="2" xpath="/GFI-IZD-POD/ISD-GFI-IZD-POD_1000371/P1076385" xmlDataType="decimal"/>
    </xmlCellPr>
  </singleXmlCell>
  <singleXmlCell id="433" r="I98" connectionId="0">
    <xmlCellPr id="1" uniqueName="P1076386">
      <xmlPr mapId="2" xpath="/GFI-IZD-POD/ISD-GFI-IZD-POD_1000371/P1076386" xmlDataType="decimal"/>
    </xmlCellPr>
  </singleXmlCell>
  <singleXmlCell id="434" r="H99" connectionId="0">
    <xmlCellPr id="1" uniqueName="P1122068">
      <xmlPr mapId="2" xpath="/GFI-IZD-POD/ISD-GFI-IZD-POD_1000371/P1122068" xmlDataType="decimal"/>
    </xmlCellPr>
  </singleXmlCell>
  <singleXmlCell id="435" r="I99" connectionId="0">
    <xmlCellPr id="1" uniqueName="P1122069">
      <xmlPr mapId="2" xpath="/GFI-IZD-POD/ISD-GFI-IZD-POD_1000371/P1122069" xmlDataType="decimal"/>
    </xmlCellPr>
  </singleXmlCell>
  <singleXmlCell id="436" r="H100" connectionId="0">
    <xmlCellPr id="1" uniqueName="P1076391">
      <xmlPr mapId="2" xpath="/GFI-IZD-POD/ISD-GFI-IZD-POD_1000371/P1076391" xmlDataType="decimal"/>
    </xmlCellPr>
  </singleXmlCell>
  <singleXmlCell id="437" r="I100" connectionId="0">
    <xmlCellPr id="1" uniqueName="P1076392">
      <xmlPr mapId="2" xpath="/GFI-IZD-POD/ISD-GFI-IZD-POD_1000371/P1076392" xmlDataType="decimal"/>
    </xmlCellPr>
  </singleXmlCell>
  <singleXmlCell id="438" r="H101" connectionId="0">
    <xmlCellPr id="1" uniqueName="P1076393">
      <xmlPr mapId="2" xpath="/GFI-IZD-POD/ISD-GFI-IZD-POD_1000371/P1076393" xmlDataType="decimal"/>
    </xmlCellPr>
  </singleXmlCell>
  <singleXmlCell id="439" r="I101" connectionId="0">
    <xmlCellPr id="1" uniqueName="P1076394">
      <xmlPr mapId="2" xpath="/GFI-IZD-POD/ISD-GFI-IZD-POD_1000371/P1076394" xmlDataType="decimal"/>
    </xmlCellPr>
  </singleXmlCell>
  <singleXmlCell id="440" r="H102" connectionId="0">
    <xmlCellPr id="1" uniqueName="P1076395">
      <xmlPr mapId="2" xpath="/GFI-IZD-POD/ISD-GFI-IZD-POD_1000371/P1076395" xmlDataType="decimal"/>
    </xmlCellPr>
  </singleXmlCell>
  <singleXmlCell id="441" r="I102" connectionId="0">
    <xmlCellPr id="1" uniqueName="P1076396">
      <xmlPr mapId="2" xpath="/GFI-IZD-POD/ISD-GFI-IZD-POD_1000371/P1076396" xmlDataType="decimal"/>
    </xmlCellPr>
  </singleXmlCell>
  <singleXmlCell id="442" r="H103" connectionId="0">
    <xmlCellPr id="1" uniqueName="P1122070">
      <xmlPr mapId="2" xpath="/GFI-IZD-POD/ISD-GFI-IZD-POD_1000371/P1122070" xmlDataType="decimal"/>
    </xmlCellPr>
  </singleXmlCell>
  <singleXmlCell id="443" r="I103" connectionId="0">
    <xmlCellPr id="1" uniqueName="P1122071">
      <xmlPr mapId="2" xpath="/GFI-IZD-POD/ISD-GFI-IZD-POD_1000371/P1122071" xmlDataType="decimal"/>
    </xmlCellPr>
  </singleXmlCell>
  <singleXmlCell id="444" r="H104" connectionId="0">
    <xmlCellPr id="1" uniqueName="P1122072">
      <xmlPr mapId="2" xpath="/GFI-IZD-POD/ISD-GFI-IZD-POD_1000371/P1122072" xmlDataType="decimal"/>
    </xmlCellPr>
  </singleXmlCell>
  <singleXmlCell id="445" r="I104" connectionId="0">
    <xmlCellPr id="1" uniqueName="P1122073">
      <xmlPr mapId="2" xpath="/GFI-IZD-POD/ISD-GFI-IZD-POD_1000371/P1122073" xmlDataType="decimal"/>
    </xmlCellPr>
  </singleXmlCell>
  <singleXmlCell id="446" r="H105" connectionId="0">
    <xmlCellPr id="1" uniqueName="P1122074">
      <xmlPr mapId="2" xpath="/GFI-IZD-POD/ISD-GFI-IZD-POD_1000371/P1122074" xmlDataType="decimal"/>
    </xmlCellPr>
  </singleXmlCell>
  <singleXmlCell id="447" r="I105" connectionId="0">
    <xmlCellPr id="1" uniqueName="P1122075">
      <xmlPr mapId="2" xpath="/GFI-IZD-POD/ISD-GFI-IZD-POD_1000371/P1122075" xmlDataType="decimal"/>
    </xmlCellPr>
  </singleXmlCell>
  <singleXmlCell id="448" r="H106" connectionId="0">
    <xmlCellPr id="1" uniqueName="P1122076">
      <xmlPr mapId="2" xpath="/GFI-IZD-POD/ISD-GFI-IZD-POD_1000371/P1122076" xmlDataType="decimal"/>
    </xmlCellPr>
  </singleXmlCell>
  <singleXmlCell id="449" r="I106" connectionId="0">
    <xmlCellPr id="1" uniqueName="P1122077">
      <xmlPr mapId="2" xpath="/GFI-IZD-POD/ISD-GFI-IZD-POD_1000371/P1122077" xmlDataType="decimal"/>
    </xmlCellPr>
  </singleXmlCell>
  <singleXmlCell id="450" r="H107" connectionId="0">
    <xmlCellPr id="1" uniqueName="P1076403">
      <xmlPr mapId="2" xpath="/GFI-IZD-POD/ISD-GFI-IZD-POD_1000371/P1076403" xmlDataType="decimal"/>
    </xmlCellPr>
  </singleXmlCell>
  <singleXmlCell id="451" r="I107" connectionId="0">
    <xmlCellPr id="1" uniqueName="P1076404">
      <xmlPr mapId="2" xpath="/GFI-IZD-POD/ISD-GFI-IZD-POD_1000371/P1076404" xmlDataType="decimal"/>
    </xmlCellPr>
  </singleXmlCell>
  <singleXmlCell id="452" r="H108" connectionId="0">
    <xmlCellPr id="1" uniqueName="P1076405">
      <xmlPr mapId="2" xpath="/GFI-IZD-POD/ISD-GFI-IZD-POD_1000371/P1076405" xmlDataType="decimal"/>
    </xmlCellPr>
  </singleXmlCell>
  <singleXmlCell id="453" r="I108" connectionId="0">
    <xmlCellPr id="1" uniqueName="P1076406">
      <xmlPr mapId="2" xpath="/GFI-IZD-POD/ISD-GFI-IZD-POD_1000371/P1076406" xmlDataType="decimal"/>
    </xmlCellPr>
  </singleXmlCell>
  <singleXmlCell id="454" r="H110" connectionId="0">
    <xmlCellPr id="1" uniqueName="P1076407">
      <xmlPr mapId="2" xpath="/GFI-IZD-POD/ISD-GFI-IZD-POD_1000371/P1076407" xmlDataType="decimal"/>
    </xmlCellPr>
  </singleXmlCell>
  <singleXmlCell id="455" r="I110" connectionId="0">
    <xmlCellPr id="1" uniqueName="P1076408">
      <xmlPr mapId="2" xpath="/GFI-IZD-POD/ISD-GFI-IZD-POD_1000371/P1076408" xmlDataType="decimal"/>
    </xmlCellPr>
  </singleXmlCell>
  <singleXmlCell id="456" r="H111" connectionId="0">
    <xmlCellPr id="1" uniqueName="P1076409">
      <xmlPr mapId="2" xpath="/GFI-IZD-POD/ISD-GFI-IZD-POD_1000371/P1076409" xmlDataType="decimal"/>
    </xmlCellPr>
  </singleXmlCell>
  <singleXmlCell id="457" r="I111" connectionId="0">
    <xmlCellPr id="1" uniqueName="P1076410">
      <xmlPr mapId="2" xpath="/GFI-IZD-POD/ISD-GFI-IZD-POD_1000371/P1076410" xmlDataType="decimal"/>
    </xmlCellPr>
  </singleXmlCell>
  <singleXmlCell id="458" r="H112" connectionId="0">
    <xmlCellPr id="1" uniqueName="P1076411">
      <xmlPr mapId="2" xpath="/GFI-IZD-POD/ISD-GFI-IZD-POD_1000371/P1076411" xmlDataType="decimal"/>
    </xmlCellPr>
  </singleXmlCell>
  <singleXmlCell id="459" r="I112" connectionId="0">
    <xmlCellPr id="1" uniqueName="P1076412">
      <xmlPr mapId="2" xpath="/GFI-IZD-POD/ISD-GFI-IZD-POD_1000371/P1076412" xmlDataType="decimal"/>
    </xmlCellPr>
  </singleXmlCell>
</singleXmlCells>
</file>

<file path=xl/tables/tableSingleCells4.xml><?xml version="1.0" encoding="utf-8"?>
<singleXmlCells xmlns="http://schemas.openxmlformats.org/spreadsheetml/2006/main">
  <singleXmlCell id="460" r="H8" connectionId="0">
    <xmlCellPr id="1" uniqueName="P1076413">
      <xmlPr mapId="2" xpath="/GFI-IZD-POD/NTI-GFI-IZD-POD_1000372/P1076413" xmlDataType="decimal"/>
    </xmlCellPr>
  </singleXmlCell>
  <singleXmlCell id="461" r="I8" connectionId="0">
    <xmlCellPr id="1" uniqueName="P1076414">
      <xmlPr mapId="2" xpath="/GFI-IZD-POD/NTI-GFI-IZD-POD_1000372/P1076414" xmlDataType="decimal"/>
    </xmlCellPr>
  </singleXmlCell>
  <singleXmlCell id="462" r="H9" connectionId="0">
    <xmlCellPr id="1" uniqueName="P1076415">
      <xmlPr mapId="2" xpath="/GFI-IZD-POD/NTI-GFI-IZD-POD_1000372/P1076415" xmlDataType="decimal"/>
    </xmlCellPr>
  </singleXmlCell>
  <singleXmlCell id="463" r="I9" connectionId="0">
    <xmlCellPr id="1" uniqueName="P1076416">
      <xmlPr mapId="2" xpath="/GFI-IZD-POD/NTI-GFI-IZD-POD_1000372/P1076416" xmlDataType="decimal"/>
    </xmlCellPr>
  </singleXmlCell>
  <singleXmlCell id="464" r="H10" connectionId="0">
    <xmlCellPr id="1" uniqueName="P1076417">
      <xmlPr mapId="2" xpath="/GFI-IZD-POD/NTI-GFI-IZD-POD_1000372/P1076417" xmlDataType="decimal"/>
    </xmlCellPr>
  </singleXmlCell>
  <singleXmlCell id="465" r="I10" connectionId="0">
    <xmlCellPr id="1" uniqueName="P1076418">
      <xmlPr mapId="2" xpath="/GFI-IZD-POD/NTI-GFI-IZD-POD_1000372/P1076418" xmlDataType="decimal"/>
    </xmlCellPr>
  </singleXmlCell>
  <singleXmlCell id="466" r="H11" connectionId="0">
    <xmlCellPr id="1" uniqueName="P1076419">
      <xmlPr mapId="2" xpath="/GFI-IZD-POD/NTI-GFI-IZD-POD_1000372/P1076419" xmlDataType="decimal"/>
    </xmlCellPr>
  </singleXmlCell>
  <singleXmlCell id="467" r="I11" connectionId="0">
    <xmlCellPr id="1" uniqueName="P1076420">
      <xmlPr mapId="2" xpath="/GFI-IZD-POD/NTI-GFI-IZD-POD_1000372/P1076420" xmlDataType="decimal"/>
    </xmlCellPr>
  </singleXmlCell>
  <singleXmlCell id="468" r="H12" connectionId="0">
    <xmlCellPr id="1" uniqueName="P1076421">
      <xmlPr mapId="2" xpath="/GFI-IZD-POD/NTI-GFI-IZD-POD_1000372/P1076421" xmlDataType="decimal"/>
    </xmlCellPr>
  </singleXmlCell>
  <singleXmlCell id="469" r="I12" connectionId="0">
    <xmlCellPr id="1" uniqueName="P1076422">
      <xmlPr mapId="2" xpath="/GFI-IZD-POD/NTI-GFI-IZD-POD_1000372/P1076422" xmlDataType="decimal"/>
    </xmlCellPr>
  </singleXmlCell>
  <singleXmlCell id="470" r="H13" connectionId="0">
    <xmlCellPr id="1" uniqueName="P1076423">
      <xmlPr mapId="2" xpath="/GFI-IZD-POD/NTI-GFI-IZD-POD_1000372/P1076423" xmlDataType="decimal"/>
    </xmlCellPr>
  </singleXmlCell>
  <singleXmlCell id="471" r="I13" connectionId="0">
    <xmlCellPr id="1" uniqueName="P1076424">
      <xmlPr mapId="2" xpath="/GFI-IZD-POD/NTI-GFI-IZD-POD_1000372/P1076424" xmlDataType="decimal"/>
    </xmlCellPr>
  </singleXmlCell>
  <singleXmlCell id="472" r="H14" connectionId="0">
    <xmlCellPr id="1" uniqueName="P1076425">
      <xmlPr mapId="2" xpath="/GFI-IZD-POD/NTI-GFI-IZD-POD_1000372/P1076425" xmlDataType="decimal"/>
    </xmlCellPr>
  </singleXmlCell>
  <singleXmlCell id="473" r="I14" connectionId="0">
    <xmlCellPr id="1" uniqueName="P1076426">
      <xmlPr mapId="2" xpath="/GFI-IZD-POD/NTI-GFI-IZD-POD_1000372/P1076426" xmlDataType="decimal"/>
    </xmlCellPr>
  </singleXmlCell>
  <singleXmlCell id="474" r="H15" connectionId="0">
    <xmlCellPr id="1" uniqueName="P1076427">
      <xmlPr mapId="2" xpath="/GFI-IZD-POD/NTI-GFI-IZD-POD_1000372/P1076427" xmlDataType="decimal"/>
    </xmlCellPr>
  </singleXmlCell>
  <singleXmlCell id="475" r="I15" connectionId="0">
    <xmlCellPr id="1" uniqueName="P1076428">
      <xmlPr mapId="2" xpath="/GFI-IZD-POD/NTI-GFI-IZD-POD_1000372/P1076428" xmlDataType="decimal"/>
    </xmlCellPr>
  </singleXmlCell>
  <singleXmlCell id="476" r="H16" connectionId="0">
    <xmlCellPr id="1" uniqueName="P1076429">
      <xmlPr mapId="2" xpath="/GFI-IZD-POD/NTI-GFI-IZD-POD_1000372/P1076429" xmlDataType="decimal"/>
    </xmlCellPr>
  </singleXmlCell>
  <singleXmlCell id="477" r="I16" connectionId="0">
    <xmlCellPr id="1" uniqueName="P1076430">
      <xmlPr mapId="2" xpath="/GFI-IZD-POD/NTI-GFI-IZD-POD_1000372/P1076430" xmlDataType="decimal"/>
    </xmlCellPr>
  </singleXmlCell>
  <singleXmlCell id="478" r="H17" connectionId="0">
    <xmlCellPr id="1" uniqueName="P1076431">
      <xmlPr mapId="2" xpath="/GFI-IZD-POD/NTI-GFI-IZD-POD_1000372/P1076431" xmlDataType="decimal"/>
    </xmlCellPr>
  </singleXmlCell>
  <singleXmlCell id="479" r="I17" connectionId="0">
    <xmlCellPr id="1" uniqueName="P1076432">
      <xmlPr mapId="2" xpath="/GFI-IZD-POD/NTI-GFI-IZD-POD_1000372/P1076432" xmlDataType="decimal"/>
    </xmlCellPr>
  </singleXmlCell>
  <singleXmlCell id="480" r="H18" connectionId="0">
    <xmlCellPr id="1" uniqueName="P1076433">
      <xmlPr mapId="2" xpath="/GFI-IZD-POD/NTI-GFI-IZD-POD_1000372/P1076433" xmlDataType="decimal"/>
    </xmlCellPr>
  </singleXmlCell>
  <singleXmlCell id="481" r="I18" connectionId="0">
    <xmlCellPr id="1" uniqueName="P1076434">
      <xmlPr mapId="2" xpath="/GFI-IZD-POD/NTI-GFI-IZD-POD_1000372/P1076434" xmlDataType="decimal"/>
    </xmlCellPr>
  </singleXmlCell>
  <singleXmlCell id="482" r="H19" connectionId="0">
    <xmlCellPr id="1" uniqueName="P1076435">
      <xmlPr mapId="2" xpath="/GFI-IZD-POD/NTI-GFI-IZD-POD_1000372/P1076435" xmlDataType="decimal"/>
    </xmlCellPr>
  </singleXmlCell>
  <singleXmlCell id="483" r="I19" connectionId="0">
    <xmlCellPr id="1" uniqueName="P1076436">
      <xmlPr mapId="2" xpath="/GFI-IZD-POD/NTI-GFI-IZD-POD_1000372/P1076436" xmlDataType="decimal"/>
    </xmlCellPr>
  </singleXmlCell>
  <singleXmlCell id="484" r="H20" connectionId="0">
    <xmlCellPr id="1" uniqueName="P1076437">
      <xmlPr mapId="2" xpath="/GFI-IZD-POD/NTI-GFI-IZD-POD_1000372/P1076437" xmlDataType="decimal"/>
    </xmlCellPr>
  </singleXmlCell>
  <singleXmlCell id="485" r="I20" connectionId="0">
    <xmlCellPr id="1" uniqueName="P1076438">
      <xmlPr mapId="2" xpath="/GFI-IZD-POD/NTI-GFI-IZD-POD_1000372/P1076438" xmlDataType="decimal"/>
    </xmlCellPr>
  </singleXmlCell>
  <singleXmlCell id="486" r="H21" connectionId="0">
    <xmlCellPr id="1" uniqueName="P1076439">
      <xmlPr mapId="2" xpath="/GFI-IZD-POD/NTI-GFI-IZD-POD_1000372/P1076439" xmlDataType="decimal"/>
    </xmlCellPr>
  </singleXmlCell>
  <singleXmlCell id="487" r="I21" connectionId="0">
    <xmlCellPr id="1" uniqueName="P1076440">
      <xmlPr mapId="2" xpath="/GFI-IZD-POD/NTI-GFI-IZD-POD_1000372/P1076440" xmlDataType="decimal"/>
    </xmlCellPr>
  </singleXmlCell>
  <singleXmlCell id="488" r="H22" connectionId="0">
    <xmlCellPr id="1" uniqueName="P1076441">
      <xmlPr mapId="2" xpath="/GFI-IZD-POD/NTI-GFI-IZD-POD_1000372/P1076441" xmlDataType="decimal"/>
    </xmlCellPr>
  </singleXmlCell>
  <singleXmlCell id="489" r="I22" connectionId="0">
    <xmlCellPr id="1" uniqueName="P1076442">
      <xmlPr mapId="2" xpath="/GFI-IZD-POD/NTI-GFI-IZD-POD_1000372/P1076442" xmlDataType="decimal"/>
    </xmlCellPr>
  </singleXmlCell>
  <singleXmlCell id="490" r="H23" connectionId="0">
    <xmlCellPr id="1" uniqueName="P1076443">
      <xmlPr mapId="2" xpath="/GFI-IZD-POD/NTI-GFI-IZD-POD_1000372/P1076443" xmlDataType="decimal"/>
    </xmlCellPr>
  </singleXmlCell>
  <singleXmlCell id="491" r="I23" connectionId="0">
    <xmlCellPr id="1" uniqueName="P1076444">
      <xmlPr mapId="2" xpath="/GFI-IZD-POD/NTI-GFI-IZD-POD_1000372/P1076444" xmlDataType="decimal"/>
    </xmlCellPr>
  </singleXmlCell>
  <singleXmlCell id="492" r="H24" connectionId="0">
    <xmlCellPr id="1" uniqueName="P1076445">
      <xmlPr mapId="2" xpath="/GFI-IZD-POD/NTI-GFI-IZD-POD_1000372/P1076445" xmlDataType="decimal"/>
    </xmlCellPr>
  </singleXmlCell>
  <singleXmlCell id="493" r="I24" connectionId="0">
    <xmlCellPr id="1" uniqueName="P1076446">
      <xmlPr mapId="2" xpath="/GFI-IZD-POD/NTI-GFI-IZD-POD_1000372/P1076446" xmlDataType="decimal"/>
    </xmlCellPr>
  </singleXmlCell>
  <singleXmlCell id="494" r="H25" connectionId="0">
    <xmlCellPr id="1" uniqueName="P1076447">
      <xmlPr mapId="2" xpath="/GFI-IZD-POD/NTI-GFI-IZD-POD_1000372/P1076447" xmlDataType="decimal"/>
    </xmlCellPr>
  </singleXmlCell>
  <singleXmlCell id="495" r="I25" connectionId="0">
    <xmlCellPr id="1" uniqueName="P1076448">
      <xmlPr mapId="2" xpath="/GFI-IZD-POD/NTI-GFI-IZD-POD_1000372/P1076448" xmlDataType="decimal"/>
    </xmlCellPr>
  </singleXmlCell>
  <singleXmlCell id="496" r="H26" connectionId="0">
    <xmlCellPr id="1" uniqueName="P1076449">
      <xmlPr mapId="2" xpath="/GFI-IZD-POD/NTI-GFI-IZD-POD_1000372/P1076449" xmlDataType="decimal"/>
    </xmlCellPr>
  </singleXmlCell>
  <singleXmlCell id="497" r="I26" connectionId="0">
    <xmlCellPr id="1" uniqueName="P1076450">
      <xmlPr mapId="2" xpath="/GFI-IZD-POD/NTI-GFI-IZD-POD_1000372/P1076450" xmlDataType="decimal"/>
    </xmlCellPr>
  </singleXmlCell>
  <singleXmlCell id="498" r="H27" connectionId="0">
    <xmlCellPr id="1" uniqueName="P1076451">
      <xmlPr mapId="2" xpath="/GFI-IZD-POD/NTI-GFI-IZD-POD_1000372/P1076451" xmlDataType="decimal"/>
    </xmlCellPr>
  </singleXmlCell>
  <singleXmlCell id="499" r="I27" connectionId="0">
    <xmlCellPr id="1" uniqueName="P1076452">
      <xmlPr mapId="2" xpath="/GFI-IZD-POD/NTI-GFI-IZD-POD_1000372/P1076452" xmlDataType="decimal"/>
    </xmlCellPr>
  </singleXmlCell>
  <singleXmlCell id="500" r="H29" connectionId="0">
    <xmlCellPr id="1" uniqueName="P1076453">
      <xmlPr mapId="2" xpath="/GFI-IZD-POD/NTI-GFI-IZD-POD_1000372/P1076453" xmlDataType="decimal"/>
    </xmlCellPr>
  </singleXmlCell>
  <singleXmlCell id="501" r="I29" connectionId="0">
    <xmlCellPr id="1" uniqueName="P1076454">
      <xmlPr mapId="2" xpath="/GFI-IZD-POD/NTI-GFI-IZD-POD_1000372/P1076454" xmlDataType="decimal"/>
    </xmlCellPr>
  </singleXmlCell>
  <singleXmlCell id="502" r="H30" connectionId="0">
    <xmlCellPr id="1" uniqueName="P1076455">
      <xmlPr mapId="2" xpath="/GFI-IZD-POD/NTI-GFI-IZD-POD_1000372/P1076455" xmlDataType="decimal"/>
    </xmlCellPr>
  </singleXmlCell>
  <singleXmlCell id="503" r="I30" connectionId="0">
    <xmlCellPr id="1" uniqueName="P1076456">
      <xmlPr mapId="2" xpath="/GFI-IZD-POD/NTI-GFI-IZD-POD_1000372/P1076456" xmlDataType="decimal"/>
    </xmlCellPr>
  </singleXmlCell>
  <singleXmlCell id="504" r="H31" connectionId="0">
    <xmlCellPr id="1" uniqueName="P1076457">
      <xmlPr mapId="2" xpath="/GFI-IZD-POD/NTI-GFI-IZD-POD_1000372/P1076457" xmlDataType="decimal"/>
    </xmlCellPr>
  </singleXmlCell>
  <singleXmlCell id="505" r="I31" connectionId="0">
    <xmlCellPr id="1" uniqueName="P1076458">
      <xmlPr mapId="2" xpath="/GFI-IZD-POD/NTI-GFI-IZD-POD_1000372/P1076458" xmlDataType="decimal"/>
    </xmlCellPr>
  </singleXmlCell>
  <singleXmlCell id="506" r="H32" connectionId="0">
    <xmlCellPr id="1" uniqueName="P1076459">
      <xmlPr mapId="2" xpath="/GFI-IZD-POD/NTI-GFI-IZD-POD_1000372/P1076459" xmlDataType="decimal"/>
    </xmlCellPr>
  </singleXmlCell>
  <singleXmlCell id="507" r="I32" connectionId="0">
    <xmlCellPr id="1" uniqueName="P1076460">
      <xmlPr mapId="2" xpath="/GFI-IZD-POD/NTI-GFI-IZD-POD_1000372/P1076460" xmlDataType="decimal"/>
    </xmlCellPr>
  </singleXmlCell>
  <singleXmlCell id="508" r="H33" connectionId="0">
    <xmlCellPr id="1" uniqueName="P1076461">
      <xmlPr mapId="2" xpath="/GFI-IZD-POD/NTI-GFI-IZD-POD_1000372/P1076461" xmlDataType="decimal"/>
    </xmlCellPr>
  </singleXmlCell>
  <singleXmlCell id="509" r="I33" connectionId="0">
    <xmlCellPr id="1" uniqueName="P1076462">
      <xmlPr mapId="2" xpath="/GFI-IZD-POD/NTI-GFI-IZD-POD_1000372/P1076462" xmlDataType="decimal"/>
    </xmlCellPr>
  </singleXmlCell>
  <singleXmlCell id="510" r="H34" connectionId="0">
    <xmlCellPr id="1" uniqueName="P1076463">
      <xmlPr mapId="2" xpath="/GFI-IZD-POD/NTI-GFI-IZD-POD_1000372/P1076463" xmlDataType="decimal"/>
    </xmlCellPr>
  </singleXmlCell>
  <singleXmlCell id="511" r="I34" connectionId="0">
    <xmlCellPr id="1" uniqueName="P1076464">
      <xmlPr mapId="2" xpath="/GFI-IZD-POD/NTI-GFI-IZD-POD_1000372/P1076464" xmlDataType="decimal"/>
    </xmlCellPr>
  </singleXmlCell>
  <singleXmlCell id="512" r="H35" connectionId="0">
    <xmlCellPr id="1" uniqueName="P1076465">
      <xmlPr mapId="2" xpath="/GFI-IZD-POD/NTI-GFI-IZD-POD_1000372/P1076465" xmlDataType="decimal"/>
    </xmlCellPr>
  </singleXmlCell>
  <singleXmlCell id="513" r="I35" connectionId="0">
    <xmlCellPr id="1" uniqueName="P1076466">
      <xmlPr mapId="2" xpath="/GFI-IZD-POD/NTI-GFI-IZD-POD_1000372/P1076466" xmlDataType="decimal"/>
    </xmlCellPr>
  </singleXmlCell>
  <singleXmlCell id="514" r="H36" connectionId="0">
    <xmlCellPr id="1" uniqueName="P1076467">
      <xmlPr mapId="2" xpath="/GFI-IZD-POD/NTI-GFI-IZD-POD_1000372/P1076467" xmlDataType="decimal"/>
    </xmlCellPr>
  </singleXmlCell>
  <singleXmlCell id="515" r="I36" connectionId="0">
    <xmlCellPr id="1" uniqueName="P1076468">
      <xmlPr mapId="2" xpath="/GFI-IZD-POD/NTI-GFI-IZD-POD_1000372/P1076468" xmlDataType="decimal"/>
    </xmlCellPr>
  </singleXmlCell>
  <singleXmlCell id="516" r="H37" connectionId="0">
    <xmlCellPr id="1" uniqueName="P1076469">
      <xmlPr mapId="2" xpath="/GFI-IZD-POD/NTI-GFI-IZD-POD_1000372/P1076469" xmlDataType="decimal"/>
    </xmlCellPr>
  </singleXmlCell>
  <singleXmlCell id="517" r="I37" connectionId="0">
    <xmlCellPr id="1" uniqueName="P1076470">
      <xmlPr mapId="2" xpath="/GFI-IZD-POD/NTI-GFI-IZD-POD_1000372/P1076470" xmlDataType="decimal"/>
    </xmlCellPr>
  </singleXmlCell>
  <singleXmlCell id="518" r="H38" connectionId="0">
    <xmlCellPr id="1" uniqueName="P1076471">
      <xmlPr mapId="2" xpath="/GFI-IZD-POD/NTI-GFI-IZD-POD_1000372/P1076471" xmlDataType="decimal"/>
    </xmlCellPr>
  </singleXmlCell>
  <singleXmlCell id="519" r="I38" connectionId="0">
    <xmlCellPr id="1" uniqueName="P1076472">
      <xmlPr mapId="2" xpath="/GFI-IZD-POD/NTI-GFI-IZD-POD_1000372/P1076472" xmlDataType="decimal"/>
    </xmlCellPr>
  </singleXmlCell>
  <singleXmlCell id="520" r="H39" connectionId="0">
    <xmlCellPr id="1" uniqueName="P1076473">
      <xmlPr mapId="2" xpath="/GFI-IZD-POD/NTI-GFI-IZD-POD_1000372/P1076473" xmlDataType="decimal"/>
    </xmlCellPr>
  </singleXmlCell>
  <singleXmlCell id="521" r="I39" connectionId="0">
    <xmlCellPr id="1" uniqueName="P1076474">
      <xmlPr mapId="2" xpath="/GFI-IZD-POD/NTI-GFI-IZD-POD_1000372/P1076474" xmlDataType="decimal"/>
    </xmlCellPr>
  </singleXmlCell>
  <singleXmlCell id="522" r="H40" connectionId="0">
    <xmlCellPr id="1" uniqueName="P1076475">
      <xmlPr mapId="2" xpath="/GFI-IZD-POD/NTI-GFI-IZD-POD_1000372/P1076475" xmlDataType="decimal"/>
    </xmlCellPr>
  </singleXmlCell>
  <singleXmlCell id="523" r="I40" connectionId="0">
    <xmlCellPr id="1" uniqueName="P1076476">
      <xmlPr mapId="2" xpath="/GFI-IZD-POD/NTI-GFI-IZD-POD_1000372/P1076476" xmlDataType="decimal"/>
    </xmlCellPr>
  </singleXmlCell>
  <singleXmlCell id="524" r="H41" connectionId="0">
    <xmlCellPr id="1" uniqueName="P1076477">
      <xmlPr mapId="2" xpath="/GFI-IZD-POD/NTI-GFI-IZD-POD_1000372/P1076477" xmlDataType="decimal"/>
    </xmlCellPr>
  </singleXmlCell>
  <singleXmlCell id="525" r="I41" connectionId="0">
    <xmlCellPr id="1" uniqueName="P1076478">
      <xmlPr mapId="2" xpath="/GFI-IZD-POD/NTI-GFI-IZD-POD_1000372/P1076478" xmlDataType="decimal"/>
    </xmlCellPr>
  </singleXmlCell>
  <singleXmlCell id="526" r="H42" connectionId="0">
    <xmlCellPr id="1" uniqueName="P1076479">
      <xmlPr mapId="2" xpath="/GFI-IZD-POD/NTI-GFI-IZD-POD_1000372/P1076479" xmlDataType="decimal"/>
    </xmlCellPr>
  </singleXmlCell>
  <singleXmlCell id="527" r="I42" connectionId="0">
    <xmlCellPr id="1" uniqueName="P1076480">
      <xmlPr mapId="2" xpath="/GFI-IZD-POD/NTI-GFI-IZD-POD_1000372/P1076480" xmlDataType="decimal"/>
    </xmlCellPr>
  </singleXmlCell>
  <singleXmlCell id="528" r="H44" connectionId="0">
    <xmlCellPr id="1" uniqueName="P1076481">
      <xmlPr mapId="2" xpath="/GFI-IZD-POD/NTI-GFI-IZD-POD_1000372/P1076481" xmlDataType="decimal"/>
    </xmlCellPr>
  </singleXmlCell>
  <singleXmlCell id="529" r="I44" connectionId="0">
    <xmlCellPr id="1" uniqueName="P1076482">
      <xmlPr mapId="2" xpath="/GFI-IZD-POD/NTI-GFI-IZD-POD_1000372/P1076482" xmlDataType="decimal"/>
    </xmlCellPr>
  </singleXmlCell>
  <singleXmlCell id="530" r="H45" connectionId="0">
    <xmlCellPr id="1" uniqueName="P1076483">
      <xmlPr mapId="2" xpath="/GFI-IZD-POD/NTI-GFI-IZD-POD_1000372/P1076483" xmlDataType="decimal"/>
    </xmlCellPr>
  </singleXmlCell>
  <singleXmlCell id="531" r="I45" connectionId="0">
    <xmlCellPr id="1" uniqueName="P1076484">
      <xmlPr mapId="2" xpath="/GFI-IZD-POD/NTI-GFI-IZD-POD_1000372/P1076484" xmlDataType="decimal"/>
    </xmlCellPr>
  </singleXmlCell>
  <singleXmlCell id="532" r="H46" connectionId="0">
    <xmlCellPr id="1" uniqueName="P1076485">
      <xmlPr mapId="2" xpath="/GFI-IZD-POD/NTI-GFI-IZD-POD_1000372/P1076485" xmlDataType="decimal"/>
    </xmlCellPr>
  </singleXmlCell>
  <singleXmlCell id="533" r="I46" connectionId="0">
    <xmlCellPr id="1" uniqueName="P1076486">
      <xmlPr mapId="2" xpath="/GFI-IZD-POD/NTI-GFI-IZD-POD_1000372/P1076486" xmlDataType="decimal"/>
    </xmlCellPr>
  </singleXmlCell>
  <singleXmlCell id="534" r="H47" connectionId="0">
    <xmlCellPr id="1" uniqueName="P1076487">
      <xmlPr mapId="2" xpath="/GFI-IZD-POD/NTI-GFI-IZD-POD_1000372/P1076487" xmlDataType="decimal"/>
    </xmlCellPr>
  </singleXmlCell>
  <singleXmlCell id="535" r="I47" connectionId="0">
    <xmlCellPr id="1" uniqueName="P1076488">
      <xmlPr mapId="2" xpath="/GFI-IZD-POD/NTI-GFI-IZD-POD_1000372/P1076488" xmlDataType="decimal"/>
    </xmlCellPr>
  </singleXmlCell>
  <singleXmlCell id="536" r="H48" connectionId="0">
    <xmlCellPr id="1" uniqueName="P1076489">
      <xmlPr mapId="2" xpath="/GFI-IZD-POD/NTI-GFI-IZD-POD_1000372/P1076489" xmlDataType="decimal"/>
    </xmlCellPr>
  </singleXmlCell>
  <singleXmlCell id="537" r="I48" connectionId="0">
    <xmlCellPr id="1" uniqueName="P1076490">
      <xmlPr mapId="2" xpath="/GFI-IZD-POD/NTI-GFI-IZD-POD_1000372/P1076490" xmlDataType="decimal"/>
    </xmlCellPr>
  </singleXmlCell>
  <singleXmlCell id="538" r="H49" connectionId="0">
    <xmlCellPr id="1" uniqueName="P1076491">
      <xmlPr mapId="2" xpath="/GFI-IZD-POD/NTI-GFI-IZD-POD_1000372/P1076491" xmlDataType="decimal"/>
    </xmlCellPr>
  </singleXmlCell>
  <singleXmlCell id="539" r="I49" connectionId="0">
    <xmlCellPr id="1" uniqueName="P1076492">
      <xmlPr mapId="2" xpath="/GFI-IZD-POD/NTI-GFI-IZD-POD_1000372/P1076492" xmlDataType="decimal"/>
    </xmlCellPr>
  </singleXmlCell>
  <singleXmlCell id="540" r="H50" connectionId="0">
    <xmlCellPr id="1" uniqueName="P1076493">
      <xmlPr mapId="2" xpath="/GFI-IZD-POD/NTI-GFI-IZD-POD_1000372/P1076493" xmlDataType="decimal"/>
    </xmlCellPr>
  </singleXmlCell>
  <singleXmlCell id="541" r="I50" connectionId="0">
    <xmlCellPr id="1" uniqueName="P1076494">
      <xmlPr mapId="2" xpath="/GFI-IZD-POD/NTI-GFI-IZD-POD_1000372/P1076494" xmlDataType="decimal"/>
    </xmlCellPr>
  </singleXmlCell>
  <singleXmlCell id="542" r="H51" connectionId="0">
    <xmlCellPr id="1" uniqueName="P1076495">
      <xmlPr mapId="2" xpath="/GFI-IZD-POD/NTI-GFI-IZD-POD_1000372/P1076495" xmlDataType="decimal"/>
    </xmlCellPr>
  </singleXmlCell>
  <singleXmlCell id="543" r="I51" connectionId="0">
    <xmlCellPr id="1" uniqueName="P1076496">
      <xmlPr mapId="2" xpath="/GFI-IZD-POD/NTI-GFI-IZD-POD_1000372/P1076496" xmlDataType="decimal"/>
    </xmlCellPr>
  </singleXmlCell>
  <singleXmlCell id="544" r="H52" connectionId="0">
    <xmlCellPr id="1" uniqueName="P1078211">
      <xmlPr mapId="2" xpath="/GFI-IZD-POD/NTI-GFI-IZD-POD_1000372/P1078211" xmlDataType="decimal"/>
    </xmlCellPr>
  </singleXmlCell>
  <singleXmlCell id="545" r="I52" connectionId="0">
    <xmlCellPr id="1" uniqueName="P1078212">
      <xmlPr mapId="2" xpath="/GFI-IZD-POD/NTI-GFI-IZD-POD_1000372/P1078212" xmlDataType="decimal"/>
    </xmlCellPr>
  </singleXmlCell>
  <singleXmlCell id="546" r="H53" connectionId="0">
    <xmlCellPr id="1" uniqueName="P1078213">
      <xmlPr mapId="2" xpath="/GFI-IZD-POD/NTI-GFI-IZD-POD_1000372/P1078213" xmlDataType="decimal"/>
    </xmlCellPr>
  </singleXmlCell>
  <singleXmlCell id="547" r="I53" connectionId="0">
    <xmlCellPr id="1" uniqueName="P1078214">
      <xmlPr mapId="2" xpath="/GFI-IZD-POD/NTI-GFI-IZD-POD_1000372/P1078214" xmlDataType="decimal"/>
    </xmlCellPr>
  </singleXmlCell>
  <singleXmlCell id="548" r="H54" connectionId="0">
    <xmlCellPr id="1" uniqueName="P1078216">
      <xmlPr mapId="2" xpath="/GFI-IZD-POD/NTI-GFI-IZD-POD_1000372/P1078216" xmlDataType="decimal"/>
    </xmlCellPr>
  </singleXmlCell>
  <singleXmlCell id="549" r="I54" connectionId="0">
    <xmlCellPr id="1" uniqueName="P1078218">
      <xmlPr mapId="2" xpath="/GFI-IZD-POD/NTI-GFI-IZD-POD_1000372/P1078218" xmlDataType="decimal"/>
    </xmlCellPr>
  </singleXmlCell>
  <singleXmlCell id="550" r="H55" connectionId="0">
    <xmlCellPr id="1" uniqueName="P1078219">
      <xmlPr mapId="2" xpath="/GFI-IZD-POD/NTI-GFI-IZD-POD_1000372/P1078219" xmlDataType="decimal"/>
    </xmlCellPr>
  </singleXmlCell>
  <singleXmlCell id="551" r="I55" connectionId="0">
    <xmlCellPr id="1" uniqueName="P1078221">
      <xmlPr mapId="2" xpath="/GFI-IZD-POD/NTI-GFI-IZD-POD_1000372/P1078221" xmlDataType="decimal"/>
    </xmlCellPr>
  </singleXmlCell>
  <singleXmlCell id="552" r="H56" connectionId="0">
    <xmlCellPr id="1" uniqueName="P1078223">
      <xmlPr mapId="2" xpath="/GFI-IZD-POD/NTI-GFI-IZD-POD_1000372/P1078223" xmlDataType="decimal"/>
    </xmlCellPr>
  </singleXmlCell>
  <singleXmlCell id="553" r="I56" connectionId="0">
    <xmlCellPr id="1" uniqueName="P1078225">
      <xmlPr mapId="2" xpath="/GFI-IZD-POD/NTI-GFI-IZD-POD_1000372/P1078225" xmlDataType="decimal"/>
    </xmlCellPr>
  </singleXmlCell>
  <singleXmlCell id="554" r="H57" connectionId="0">
    <xmlCellPr id="1" uniqueName="P1078227">
      <xmlPr mapId="2" xpath="/GFI-IZD-POD/NTI-GFI-IZD-POD_1000372/P1078227" xmlDataType="decimal"/>
    </xmlCellPr>
  </singleXmlCell>
  <singleXmlCell id="555" r="I57" connectionId="0">
    <xmlCellPr id="1" uniqueName="P1078228">
      <xmlPr mapId="2" xpath="/GFI-IZD-POD/NTI-GFI-IZD-POD_1000372/P1078228" xmlDataType="decimal"/>
    </xmlCellPr>
  </singleXmlCell>
  <singleXmlCell id="556" r="H58" connectionId="0">
    <xmlCellPr id="1" uniqueName="P1078230">
      <xmlPr mapId="2" xpath="/GFI-IZD-POD/NTI-GFI-IZD-POD_1000372/P1078230" xmlDataType="decimal"/>
    </xmlCellPr>
  </singleXmlCell>
  <singleXmlCell id="557" r="I58" connectionId="0">
    <xmlCellPr id="1" uniqueName="P1078232">
      <xmlPr mapId="2" xpath="/GFI-IZD-POD/NTI-GFI-IZD-POD_1000372/P1078232" xmlDataType="decimal"/>
    </xmlCellPr>
  </singleXmlCell>
  <singleXmlCell id="558" r="H59" connectionId="0">
    <xmlCellPr id="1" uniqueName="P1078234">
      <xmlPr mapId="2" xpath="/GFI-IZD-POD/NTI-GFI-IZD-POD_1000372/P1078234" xmlDataType="decimal"/>
    </xmlCellPr>
  </singleXmlCell>
  <singleXmlCell id="559" r="I59" connectionId="0">
    <xmlCellPr id="1" uniqueName="P1078235">
      <xmlPr mapId="2" xpath="/GFI-IZD-POD/NTI-GFI-IZD-POD_1000372/P1078235" xmlDataType="decimal"/>
    </xmlCellPr>
  </singleXmlCell>
</singleXmlCells>
</file>

<file path=xl/tables/tableSingleCells5.xml><?xml version="1.0" encoding="utf-8"?>
<singleXmlCells xmlns="http://schemas.openxmlformats.org/spreadsheetml/2006/main">
  <singleXmlCell id="560" r="H8" connectionId="0">
    <xmlCellPr id="1" uniqueName="P1078099">
      <xmlPr mapId="2" xpath="/GFI-IZD-POD/NTD-GFI-IZD-POD_1000373/P1078099" xmlDataType="decimal"/>
    </xmlCellPr>
  </singleXmlCell>
  <singleXmlCell id="561" r="I8" connectionId="0">
    <xmlCellPr id="1" uniqueName="P1078100">
      <xmlPr mapId="2" xpath="/GFI-IZD-POD/NTD-GFI-IZD-POD_1000373/P1078100" xmlDataType="decimal"/>
    </xmlCellPr>
  </singleXmlCell>
  <singleXmlCell id="562" r="H9" connectionId="0">
    <xmlCellPr id="1" uniqueName="P1078101">
      <xmlPr mapId="2" xpath="/GFI-IZD-POD/NTD-GFI-IZD-POD_1000373/P1078101" xmlDataType="decimal"/>
    </xmlCellPr>
  </singleXmlCell>
  <singleXmlCell id="563" r="I9" connectionId="0">
    <xmlCellPr id="1" uniqueName="P1078102">
      <xmlPr mapId="2" xpath="/GFI-IZD-POD/NTD-GFI-IZD-POD_1000373/P1078102" xmlDataType="decimal"/>
    </xmlCellPr>
  </singleXmlCell>
  <singleXmlCell id="564" r="H10" connectionId="0">
    <xmlCellPr id="1" uniqueName="P1078103">
      <xmlPr mapId="2" xpath="/GFI-IZD-POD/NTD-GFI-IZD-POD_1000373/P1078103" xmlDataType="decimal"/>
    </xmlCellPr>
  </singleXmlCell>
  <singleXmlCell id="565" r="I10" connectionId="0">
    <xmlCellPr id="1" uniqueName="P1078104">
      <xmlPr mapId="2" xpath="/GFI-IZD-POD/NTD-GFI-IZD-POD_1000373/P1078104" xmlDataType="decimal"/>
    </xmlCellPr>
  </singleXmlCell>
  <singleXmlCell id="566" r="H11" connectionId="0">
    <xmlCellPr id="1" uniqueName="P1078105">
      <xmlPr mapId="2" xpath="/GFI-IZD-POD/NTD-GFI-IZD-POD_1000373/P1078105" xmlDataType="decimal"/>
    </xmlCellPr>
  </singleXmlCell>
  <singleXmlCell id="567" r="I11" connectionId="0">
    <xmlCellPr id="1" uniqueName="P1078106">
      <xmlPr mapId="2" xpath="/GFI-IZD-POD/NTD-GFI-IZD-POD_1000373/P1078106" xmlDataType="decimal"/>
    </xmlCellPr>
  </singleXmlCell>
  <singleXmlCell id="568" r="H12" connectionId="0">
    <xmlCellPr id="1" uniqueName="P1122162">
      <xmlPr mapId="2" xpath="/GFI-IZD-POD/NTD-GFI-IZD-POD_1000373/P1122162" xmlDataType="decimal"/>
    </xmlCellPr>
  </singleXmlCell>
  <singleXmlCell id="569" r="I12" connectionId="0">
    <xmlCellPr id="1" uniqueName="P1122163">
      <xmlPr mapId="2" xpath="/GFI-IZD-POD/NTD-GFI-IZD-POD_1000373/P1122163" xmlDataType="decimal"/>
    </xmlCellPr>
  </singleXmlCell>
  <singleXmlCell id="570" r="H13" connectionId="0">
    <xmlCellPr id="1" uniqueName="P1122164">
      <xmlPr mapId="2" xpath="/GFI-IZD-POD/NTD-GFI-IZD-POD_1000373/P1122164" xmlDataType="decimal"/>
    </xmlCellPr>
  </singleXmlCell>
  <singleXmlCell id="571" r="I13" connectionId="0">
    <xmlCellPr id="1" uniqueName="P1122165">
      <xmlPr mapId="2" xpath="/GFI-IZD-POD/NTD-GFI-IZD-POD_1000373/P1122165" xmlDataType="decimal"/>
    </xmlCellPr>
  </singleXmlCell>
  <singleXmlCell id="572" r="H14" connectionId="0">
    <xmlCellPr id="1" uniqueName="P1078107">
      <xmlPr mapId="2" xpath="/GFI-IZD-POD/NTD-GFI-IZD-POD_1000373/P1078107" xmlDataType="decimal"/>
    </xmlCellPr>
  </singleXmlCell>
  <singleXmlCell id="573" r="I14" connectionId="0">
    <xmlCellPr id="1" uniqueName="P1078108">
      <xmlPr mapId="2" xpath="/GFI-IZD-POD/NTD-GFI-IZD-POD_1000373/P1078108" xmlDataType="decimal"/>
    </xmlCellPr>
  </singleXmlCell>
  <singleXmlCell id="574" r="H15" connectionId="0">
    <xmlCellPr id="1" uniqueName="P1078109">
      <xmlPr mapId="2" xpath="/GFI-IZD-POD/NTD-GFI-IZD-POD_1000373/P1078109" xmlDataType="decimal"/>
    </xmlCellPr>
  </singleXmlCell>
  <singleXmlCell id="575" r="I15" connectionId="0">
    <xmlCellPr id="1" uniqueName="P1078110">
      <xmlPr mapId="2" xpath="/GFI-IZD-POD/NTD-GFI-IZD-POD_1000373/P1078110" xmlDataType="decimal"/>
    </xmlCellPr>
  </singleXmlCell>
  <singleXmlCell id="576" r="H16" connectionId="0">
    <xmlCellPr id="1" uniqueName="P1078111">
      <xmlPr mapId="2" xpath="/GFI-IZD-POD/NTD-GFI-IZD-POD_1000373/P1078111" xmlDataType="decimal"/>
    </xmlCellPr>
  </singleXmlCell>
  <singleXmlCell id="577" r="I16" connectionId="0">
    <xmlCellPr id="1" uniqueName="P1078112">
      <xmlPr mapId="2" xpath="/GFI-IZD-POD/NTD-GFI-IZD-POD_1000373/P1078112" xmlDataType="decimal"/>
    </xmlCellPr>
  </singleXmlCell>
  <singleXmlCell id="578" r="H17" connectionId="0">
    <xmlCellPr id="1" uniqueName="P1078117">
      <xmlPr mapId="2" xpath="/GFI-IZD-POD/NTD-GFI-IZD-POD_1000373/P1078117" xmlDataType="decimal"/>
    </xmlCellPr>
  </singleXmlCell>
  <singleXmlCell id="579" r="I17" connectionId="0">
    <xmlCellPr id="1" uniqueName="P1078118">
      <xmlPr mapId="2" xpath="/GFI-IZD-POD/NTD-GFI-IZD-POD_1000373/P1078118" xmlDataType="decimal"/>
    </xmlCellPr>
  </singleXmlCell>
  <singleXmlCell id="580" r="H18" connectionId="0">
    <xmlCellPr id="1" uniqueName="P1078119">
      <xmlPr mapId="2" xpath="/GFI-IZD-POD/NTD-GFI-IZD-POD_1000373/P1078119" xmlDataType="decimal"/>
    </xmlCellPr>
  </singleXmlCell>
  <singleXmlCell id="581" r="I18" connectionId="0">
    <xmlCellPr id="1" uniqueName="P1078120">
      <xmlPr mapId="2" xpath="/GFI-IZD-POD/NTD-GFI-IZD-POD_1000373/P1078120" xmlDataType="decimal"/>
    </xmlCellPr>
  </singleXmlCell>
  <singleXmlCell id="582" r="H19" connectionId="0">
    <xmlCellPr id="1" uniqueName="P1122166">
      <xmlPr mapId="2" xpath="/GFI-IZD-POD/NTD-GFI-IZD-POD_1000373/P1122166" xmlDataType="decimal"/>
    </xmlCellPr>
  </singleXmlCell>
  <singleXmlCell id="583" r="I19" connectionId="0">
    <xmlCellPr id="1" uniqueName="P1122167">
      <xmlPr mapId="2" xpath="/GFI-IZD-POD/NTD-GFI-IZD-POD_1000373/P1122167" xmlDataType="decimal"/>
    </xmlCellPr>
  </singleXmlCell>
  <singleXmlCell id="584" r="H20" connectionId="0">
    <xmlCellPr id="1" uniqueName="P1122168">
      <xmlPr mapId="2" xpath="/GFI-IZD-POD/NTD-GFI-IZD-POD_1000373/P1122168" xmlDataType="decimal"/>
    </xmlCellPr>
  </singleXmlCell>
  <singleXmlCell id="585" r="I20" connectionId="0">
    <xmlCellPr id="1" uniqueName="P1122169">
      <xmlPr mapId="2" xpath="/GFI-IZD-POD/NTD-GFI-IZD-POD_1000373/P1122169" xmlDataType="decimal"/>
    </xmlCellPr>
  </singleXmlCell>
  <singleXmlCell id="586" r="H21" connectionId="0">
    <xmlCellPr id="1" uniqueName="P1078121">
      <xmlPr mapId="2" xpath="/GFI-IZD-POD/NTD-GFI-IZD-POD_1000373/P1078121" xmlDataType="decimal"/>
    </xmlCellPr>
  </singleXmlCell>
  <singleXmlCell id="587" r="I21" connectionId="0">
    <xmlCellPr id="1" uniqueName="P1078122">
      <xmlPr mapId="2" xpath="/GFI-IZD-POD/NTD-GFI-IZD-POD_1000373/P1078122" xmlDataType="decimal"/>
    </xmlCellPr>
  </singleXmlCell>
  <singleXmlCell id="588" r="H23" connectionId="0">
    <xmlCellPr id="1" uniqueName="P1078123">
      <xmlPr mapId="2" xpath="/GFI-IZD-POD/NTD-GFI-IZD-POD_1000373/P1078123" xmlDataType="decimal"/>
    </xmlCellPr>
  </singleXmlCell>
  <singleXmlCell id="589" r="I23" connectionId="0">
    <xmlCellPr id="1" uniqueName="P1078124">
      <xmlPr mapId="2" xpath="/GFI-IZD-POD/NTD-GFI-IZD-POD_1000373/P1078124" xmlDataType="decimal"/>
    </xmlCellPr>
  </singleXmlCell>
  <singleXmlCell id="590" r="H24" connectionId="0">
    <xmlCellPr id="1" uniqueName="P1078125">
      <xmlPr mapId="2" xpath="/GFI-IZD-POD/NTD-GFI-IZD-POD_1000373/P1078125" xmlDataType="decimal"/>
    </xmlCellPr>
  </singleXmlCell>
  <singleXmlCell id="591" r="I24" connectionId="0">
    <xmlCellPr id="1" uniqueName="P1078126">
      <xmlPr mapId="2" xpath="/GFI-IZD-POD/NTD-GFI-IZD-POD_1000373/P1078126" xmlDataType="decimal"/>
    </xmlCellPr>
  </singleXmlCell>
  <singleXmlCell id="592" r="H25" connectionId="0">
    <xmlCellPr id="1" uniqueName="P1078127">
      <xmlPr mapId="2" xpath="/GFI-IZD-POD/NTD-GFI-IZD-POD_1000373/P1078127" xmlDataType="decimal"/>
    </xmlCellPr>
  </singleXmlCell>
  <singleXmlCell id="593" r="I25" connectionId="0">
    <xmlCellPr id="1" uniqueName="P1078128">
      <xmlPr mapId="2" xpath="/GFI-IZD-POD/NTD-GFI-IZD-POD_1000373/P1078128" xmlDataType="decimal"/>
    </xmlCellPr>
  </singleXmlCell>
  <singleXmlCell id="594" r="H26" connectionId="0">
    <xmlCellPr id="1" uniqueName="P1078129">
      <xmlPr mapId="2" xpath="/GFI-IZD-POD/NTD-GFI-IZD-POD_1000373/P1078129" xmlDataType="decimal"/>
    </xmlCellPr>
  </singleXmlCell>
  <singleXmlCell id="595" r="I26" connectionId="0">
    <xmlCellPr id="1" uniqueName="P1078130">
      <xmlPr mapId="2" xpath="/GFI-IZD-POD/NTD-GFI-IZD-POD_1000373/P1078130" xmlDataType="decimal"/>
    </xmlCellPr>
  </singleXmlCell>
  <singleXmlCell id="596" r="H27" connectionId="0">
    <xmlCellPr id="1" uniqueName="P1078131">
      <xmlPr mapId="2" xpath="/GFI-IZD-POD/NTD-GFI-IZD-POD_1000373/P1078131" xmlDataType="decimal"/>
    </xmlCellPr>
  </singleXmlCell>
  <singleXmlCell id="597" r="I27" connectionId="0">
    <xmlCellPr id="1" uniqueName="P1078132">
      <xmlPr mapId="2" xpath="/GFI-IZD-POD/NTD-GFI-IZD-POD_1000373/P1078132" xmlDataType="decimal"/>
    </xmlCellPr>
  </singleXmlCell>
  <singleXmlCell id="598" r="H28" connectionId="0">
    <xmlCellPr id="1" uniqueName="P1078133">
      <xmlPr mapId="2" xpath="/GFI-IZD-POD/NTD-GFI-IZD-POD_1000373/P1078133" xmlDataType="decimal"/>
    </xmlCellPr>
  </singleXmlCell>
  <singleXmlCell id="599" r="I28" connectionId="0">
    <xmlCellPr id="1" uniqueName="P1078134">
      <xmlPr mapId="2" xpath="/GFI-IZD-POD/NTD-GFI-IZD-POD_1000373/P1078134" xmlDataType="decimal"/>
    </xmlCellPr>
  </singleXmlCell>
  <singleXmlCell id="600" r="H29" connectionId="0">
    <xmlCellPr id="1" uniqueName="P1078135">
      <xmlPr mapId="2" xpath="/GFI-IZD-POD/NTD-GFI-IZD-POD_1000373/P1078135" xmlDataType="decimal"/>
    </xmlCellPr>
  </singleXmlCell>
  <singleXmlCell id="601" r="I29" connectionId="0">
    <xmlCellPr id="1" uniqueName="P1078136">
      <xmlPr mapId="2" xpath="/GFI-IZD-POD/NTD-GFI-IZD-POD_1000373/P1078136" xmlDataType="decimal"/>
    </xmlCellPr>
  </singleXmlCell>
  <singleXmlCell id="602" r="H30" connectionId="0">
    <xmlCellPr id="1" uniqueName="P1078137">
      <xmlPr mapId="2" xpath="/GFI-IZD-POD/NTD-GFI-IZD-POD_1000373/P1078137" xmlDataType="decimal"/>
    </xmlCellPr>
  </singleXmlCell>
  <singleXmlCell id="603" r="I30" connectionId="0">
    <xmlCellPr id="1" uniqueName="P1078138">
      <xmlPr mapId="2" xpath="/GFI-IZD-POD/NTD-GFI-IZD-POD_1000373/P1078138" xmlDataType="decimal"/>
    </xmlCellPr>
  </singleXmlCell>
  <singleXmlCell id="604" r="H31" connectionId="0">
    <xmlCellPr id="1" uniqueName="P1078139">
      <xmlPr mapId="2" xpath="/GFI-IZD-POD/NTD-GFI-IZD-POD_1000373/P1078139" xmlDataType="decimal"/>
    </xmlCellPr>
  </singleXmlCell>
  <singleXmlCell id="605" r="I31" connectionId="0">
    <xmlCellPr id="1" uniqueName="P1078140">
      <xmlPr mapId="2" xpath="/GFI-IZD-POD/NTD-GFI-IZD-POD_1000373/P1078140" xmlDataType="decimal"/>
    </xmlCellPr>
  </singleXmlCell>
  <singleXmlCell id="606" r="H32" connectionId="0">
    <xmlCellPr id="1" uniqueName="P1078141">
      <xmlPr mapId="2" xpath="/GFI-IZD-POD/NTD-GFI-IZD-POD_1000373/P1078141" xmlDataType="decimal"/>
    </xmlCellPr>
  </singleXmlCell>
  <singleXmlCell id="607" r="I32" connectionId="0">
    <xmlCellPr id="1" uniqueName="P1078142">
      <xmlPr mapId="2" xpath="/GFI-IZD-POD/NTD-GFI-IZD-POD_1000373/P1078142" xmlDataType="decimal"/>
    </xmlCellPr>
  </singleXmlCell>
  <singleXmlCell id="608" r="H33" connectionId="0">
    <xmlCellPr id="1" uniqueName="P1078143">
      <xmlPr mapId="2" xpath="/GFI-IZD-POD/NTD-GFI-IZD-POD_1000373/P1078143" xmlDataType="decimal"/>
    </xmlCellPr>
  </singleXmlCell>
  <singleXmlCell id="609" r="I33" connectionId="0">
    <xmlCellPr id="1" uniqueName="P1078144">
      <xmlPr mapId="2" xpath="/GFI-IZD-POD/NTD-GFI-IZD-POD_1000373/P1078144" xmlDataType="decimal"/>
    </xmlCellPr>
  </singleXmlCell>
  <singleXmlCell id="610" r="H34" connectionId="0">
    <xmlCellPr id="1" uniqueName="P1078145">
      <xmlPr mapId="2" xpath="/GFI-IZD-POD/NTD-GFI-IZD-POD_1000373/P1078145" xmlDataType="decimal"/>
    </xmlCellPr>
  </singleXmlCell>
  <singleXmlCell id="611" r="I34" connectionId="0">
    <xmlCellPr id="1" uniqueName="P1078146">
      <xmlPr mapId="2" xpath="/GFI-IZD-POD/NTD-GFI-IZD-POD_1000373/P1078146" xmlDataType="decimal"/>
    </xmlCellPr>
  </singleXmlCell>
  <singleXmlCell id="612" r="H35" connectionId="0">
    <xmlCellPr id="1" uniqueName="P1078147">
      <xmlPr mapId="2" xpath="/GFI-IZD-POD/NTD-GFI-IZD-POD_1000373/P1078147" xmlDataType="decimal"/>
    </xmlCellPr>
  </singleXmlCell>
  <singleXmlCell id="613" r="I35" connectionId="0">
    <xmlCellPr id="1" uniqueName="P1078148">
      <xmlPr mapId="2" xpath="/GFI-IZD-POD/NTD-GFI-IZD-POD_1000373/P1078148" xmlDataType="decimal"/>
    </xmlCellPr>
  </singleXmlCell>
  <singleXmlCell id="614" r="H36" connectionId="0">
    <xmlCellPr id="1" uniqueName="P1078149">
      <xmlPr mapId="2" xpath="/GFI-IZD-POD/NTD-GFI-IZD-POD_1000373/P1078149" xmlDataType="decimal"/>
    </xmlCellPr>
  </singleXmlCell>
  <singleXmlCell id="615" r="I36" connectionId="0">
    <xmlCellPr id="1" uniqueName="P1078150">
      <xmlPr mapId="2" xpath="/GFI-IZD-POD/NTD-GFI-IZD-POD_1000373/P1078150" xmlDataType="decimal"/>
    </xmlCellPr>
  </singleXmlCell>
  <singleXmlCell id="616" r="H38" connectionId="0">
    <xmlCellPr id="1" uniqueName="P1078151">
      <xmlPr mapId="2" xpath="/GFI-IZD-POD/NTD-GFI-IZD-POD_1000373/P1078151" xmlDataType="decimal"/>
    </xmlCellPr>
  </singleXmlCell>
  <singleXmlCell id="617" r="I38" connectionId="0">
    <xmlCellPr id="1" uniqueName="P1078152">
      <xmlPr mapId="2" xpath="/GFI-IZD-POD/NTD-GFI-IZD-POD_1000373/P1078152" xmlDataType="decimal"/>
    </xmlCellPr>
  </singleXmlCell>
  <singleXmlCell id="618" r="H39" connectionId="0">
    <xmlCellPr id="1" uniqueName="P1078153">
      <xmlPr mapId="2" xpath="/GFI-IZD-POD/NTD-GFI-IZD-POD_1000373/P1078153" xmlDataType="decimal"/>
    </xmlCellPr>
  </singleXmlCell>
  <singleXmlCell id="619" r="I39" connectionId="0">
    <xmlCellPr id="1" uniqueName="P1078154">
      <xmlPr mapId="2" xpath="/GFI-IZD-POD/NTD-GFI-IZD-POD_1000373/P1078154" xmlDataType="decimal"/>
    </xmlCellPr>
  </singleXmlCell>
  <singleXmlCell id="620" r="H40" connectionId="0">
    <xmlCellPr id="1" uniqueName="P1078155">
      <xmlPr mapId="2" xpath="/GFI-IZD-POD/NTD-GFI-IZD-POD_1000373/P1078155" xmlDataType="decimal"/>
    </xmlCellPr>
  </singleXmlCell>
  <singleXmlCell id="621" r="I40" connectionId="0">
    <xmlCellPr id="1" uniqueName="P1078156">
      <xmlPr mapId="2" xpath="/GFI-IZD-POD/NTD-GFI-IZD-POD_1000373/P1078156" xmlDataType="decimal"/>
    </xmlCellPr>
  </singleXmlCell>
  <singleXmlCell id="622" r="H41" connectionId="0">
    <xmlCellPr id="1" uniqueName="P1078157">
      <xmlPr mapId="2" xpath="/GFI-IZD-POD/NTD-GFI-IZD-POD_1000373/P1078157" xmlDataType="decimal"/>
    </xmlCellPr>
  </singleXmlCell>
  <singleXmlCell id="623" r="I41" connectionId="0">
    <xmlCellPr id="1" uniqueName="P1078158">
      <xmlPr mapId="2" xpath="/GFI-IZD-POD/NTD-GFI-IZD-POD_1000373/P1078158" xmlDataType="decimal"/>
    </xmlCellPr>
  </singleXmlCell>
  <singleXmlCell id="624" r="H42" connectionId="0">
    <xmlCellPr id="1" uniqueName="P1078159">
      <xmlPr mapId="2" xpath="/GFI-IZD-POD/NTD-GFI-IZD-POD_1000373/P1078159" xmlDataType="decimal"/>
    </xmlCellPr>
  </singleXmlCell>
  <singleXmlCell id="625" r="I42" connectionId="0">
    <xmlCellPr id="1" uniqueName="P1078160">
      <xmlPr mapId="2" xpath="/GFI-IZD-POD/NTD-GFI-IZD-POD_1000373/P1078160" xmlDataType="decimal"/>
    </xmlCellPr>
  </singleXmlCell>
  <singleXmlCell id="626" r="H43" connectionId="0">
    <xmlCellPr id="1" uniqueName="P1078161">
      <xmlPr mapId="2" xpath="/GFI-IZD-POD/NTD-GFI-IZD-POD_1000373/P1078161" xmlDataType="decimal"/>
    </xmlCellPr>
  </singleXmlCell>
  <singleXmlCell id="627" r="I43" connectionId="0">
    <xmlCellPr id="1" uniqueName="P1078162">
      <xmlPr mapId="2" xpath="/GFI-IZD-POD/NTD-GFI-IZD-POD_1000373/P1078162" xmlDataType="decimal"/>
    </xmlCellPr>
  </singleXmlCell>
  <singleXmlCell id="628" r="H44" connectionId="0">
    <xmlCellPr id="1" uniqueName="P1078163">
      <xmlPr mapId="2" xpath="/GFI-IZD-POD/NTD-GFI-IZD-POD_1000373/P1078163" xmlDataType="decimal"/>
    </xmlCellPr>
  </singleXmlCell>
  <singleXmlCell id="629" r="I44" connectionId="0">
    <xmlCellPr id="1" uniqueName="P1078164">
      <xmlPr mapId="2" xpath="/GFI-IZD-POD/NTD-GFI-IZD-POD_1000373/P1078164" xmlDataType="decimal"/>
    </xmlCellPr>
  </singleXmlCell>
  <singleXmlCell id="630" r="H45" connectionId="0">
    <xmlCellPr id="1" uniqueName="P1078165">
      <xmlPr mapId="2" xpath="/GFI-IZD-POD/NTD-GFI-IZD-POD_1000373/P1078165" xmlDataType="decimal"/>
    </xmlCellPr>
  </singleXmlCell>
  <singleXmlCell id="631" r="I45" connectionId="0">
    <xmlCellPr id="1" uniqueName="P1078166">
      <xmlPr mapId="2" xpath="/GFI-IZD-POD/NTD-GFI-IZD-POD_1000373/P1078166" xmlDataType="decimal"/>
    </xmlCellPr>
  </singleXmlCell>
  <singleXmlCell id="632" r="H46" connectionId="0">
    <xmlCellPr id="1" uniqueName="P1078167">
      <xmlPr mapId="2" xpath="/GFI-IZD-POD/NTD-GFI-IZD-POD_1000373/P1078167" xmlDataType="decimal"/>
    </xmlCellPr>
  </singleXmlCell>
  <singleXmlCell id="633" r="I46" connectionId="0">
    <xmlCellPr id="1" uniqueName="P1078168">
      <xmlPr mapId="2" xpath="/GFI-IZD-POD/NTD-GFI-IZD-POD_1000373/P1078168" xmlDataType="decimal"/>
    </xmlCellPr>
  </singleXmlCell>
  <singleXmlCell id="634" r="H47" connectionId="0">
    <xmlCellPr id="1" uniqueName="P1078169">
      <xmlPr mapId="2" xpath="/GFI-IZD-POD/NTD-GFI-IZD-POD_1000373/P1078169" xmlDataType="decimal"/>
    </xmlCellPr>
  </singleXmlCell>
  <singleXmlCell id="635" r="I47" connectionId="0">
    <xmlCellPr id="1" uniqueName="P1078170">
      <xmlPr mapId="2" xpath="/GFI-IZD-POD/NTD-GFI-IZD-POD_1000373/P1078170" xmlDataType="decimal"/>
    </xmlCellPr>
  </singleXmlCell>
  <singleXmlCell id="636" r="H48" connectionId="0">
    <xmlCellPr id="1" uniqueName="P1078171">
      <xmlPr mapId="2" xpath="/GFI-IZD-POD/NTD-GFI-IZD-POD_1000373/P1078171" xmlDataType="decimal"/>
    </xmlCellPr>
  </singleXmlCell>
  <singleXmlCell id="637" r="I48" connectionId="0">
    <xmlCellPr id="1" uniqueName="P1078172">
      <xmlPr mapId="2" xpath="/GFI-IZD-POD/NTD-GFI-IZD-POD_1000373/P1078172" xmlDataType="decimal"/>
    </xmlCellPr>
  </singleXmlCell>
  <singleXmlCell id="638" r="H49" connectionId="0">
    <xmlCellPr id="1" uniqueName="P1078173">
      <xmlPr mapId="2" xpath="/GFI-IZD-POD/NTD-GFI-IZD-POD_1000373/P1078173" xmlDataType="decimal"/>
    </xmlCellPr>
  </singleXmlCell>
  <singleXmlCell id="639" r="I49" connectionId="0">
    <xmlCellPr id="1" uniqueName="P1078174">
      <xmlPr mapId="2" xpath="/GFI-IZD-POD/NTD-GFI-IZD-POD_1000373/P1078174" xmlDataType="decimal"/>
    </xmlCellPr>
  </singleXmlCell>
  <singleXmlCell id="640" r="H50" connectionId="0">
    <xmlCellPr id="1" uniqueName="P1078175">
      <xmlPr mapId="2" xpath="/GFI-IZD-POD/NTD-GFI-IZD-POD_1000373/P1078175" xmlDataType="decimal"/>
    </xmlCellPr>
  </singleXmlCell>
  <singleXmlCell id="641" r="I50" connectionId="0">
    <xmlCellPr id="1" uniqueName="P1078176">
      <xmlPr mapId="2" xpath="/GFI-IZD-POD/NTD-GFI-IZD-POD_1000373/P1078176" xmlDataType="decimal"/>
    </xmlCellPr>
  </singleXmlCell>
  <singleXmlCell id="642" r="H51" connectionId="0">
    <xmlCellPr id="1" uniqueName="P1078177">
      <xmlPr mapId="2" xpath="/GFI-IZD-POD/NTD-GFI-IZD-POD_1000373/P1078177" xmlDataType="decimal"/>
    </xmlCellPr>
  </singleXmlCell>
  <singleXmlCell id="643" r="I51" connectionId="0">
    <xmlCellPr id="1" uniqueName="P1078178">
      <xmlPr mapId="2" xpath="/GFI-IZD-POD/NTD-GFI-IZD-POD_1000373/P1078178" xmlDataType="decimal"/>
    </xmlCellPr>
  </singleXmlCell>
  <singleXmlCell id="644" r="H52" connectionId="0">
    <xmlCellPr id="1" uniqueName="P1078179">
      <xmlPr mapId="2" xpath="/GFI-IZD-POD/NTD-GFI-IZD-POD_1000373/P1078179" xmlDataType="decimal"/>
    </xmlCellPr>
  </singleXmlCell>
  <singleXmlCell id="645" r="I52" connectionId="0">
    <xmlCellPr id="1" uniqueName="P1078180">
      <xmlPr mapId="2" xpath="/GFI-IZD-POD/NTD-GFI-IZD-POD_1000373/P1078180" xmlDataType="decimal"/>
    </xmlCellPr>
  </singleXmlCell>
  <singleXmlCell id="646" r="H53" connectionId="0">
    <xmlCellPr id="1" uniqueName="P1078181">
      <xmlPr mapId="2" xpath="/GFI-IZD-POD/NTD-GFI-IZD-POD_1000373/P1078181" xmlDataType="decimal"/>
    </xmlCellPr>
  </singleXmlCell>
  <singleXmlCell id="647" r="I53" connectionId="0">
    <xmlCellPr id="1" uniqueName="P1078182">
      <xmlPr mapId="2" xpath="/GFI-IZD-POD/NTD-GFI-IZD-POD_1000373/P1078182" xmlDataType="decimal"/>
    </xmlCellPr>
  </singleXmlCell>
</singleXmlCells>
</file>

<file path=xl/tables/tableSingleCells6.xml><?xml version="1.0" encoding="utf-8"?>
<singleXmlCells xmlns="http://schemas.openxmlformats.org/spreadsheetml/2006/main">
  <singleXmlCell id="648" r="H7" connectionId="0">
    <xmlCellPr id="1" uniqueName="P1073415">
      <xmlPr mapId="2" xpath="/GFI-IZD-POD/IPK-GFI-IZD-POD_1000379/P1073415" xmlDataType="decimal"/>
    </xmlCellPr>
  </singleXmlCell>
  <singleXmlCell id="649" r="I7" connectionId="0">
    <xmlCellPr id="1" uniqueName="P1078183">
      <xmlPr mapId="2" xpath="/GFI-IZD-POD/IPK-GFI-IZD-POD_1000379/P1078183" xmlDataType="decimal"/>
    </xmlCellPr>
  </singleXmlCell>
  <singleXmlCell id="650" r="J7" connectionId="0">
    <xmlCellPr id="1" uniqueName="P1078184">
      <xmlPr mapId="2" xpath="/GFI-IZD-POD/IPK-GFI-IZD-POD_1000379/P1078184" xmlDataType="decimal"/>
    </xmlCellPr>
  </singleXmlCell>
  <singleXmlCell id="651" r="K7" connectionId="0">
    <xmlCellPr id="1" uniqueName="P1078185">
      <xmlPr mapId="2" xpath="/GFI-IZD-POD/IPK-GFI-IZD-POD_1000379/P1078185" xmlDataType="decimal"/>
    </xmlCellPr>
  </singleXmlCell>
  <singleXmlCell id="652" r="L7" connectionId="0">
    <xmlCellPr id="1" uniqueName="P1078186">
      <xmlPr mapId="2" xpath="/GFI-IZD-POD/IPK-GFI-IZD-POD_1000379/P1078186" xmlDataType="decimal"/>
    </xmlCellPr>
  </singleXmlCell>
  <singleXmlCell id="653" r="M7" connectionId="0">
    <xmlCellPr id="1" uniqueName="P1078187">
      <xmlPr mapId="2" xpath="/GFI-IZD-POD/IPK-GFI-IZD-POD_1000379/P1078187" xmlDataType="decimal"/>
    </xmlCellPr>
  </singleXmlCell>
  <singleXmlCell id="654" r="N7" connectionId="0">
    <xmlCellPr id="1" uniqueName="P1078188">
      <xmlPr mapId="2" xpath="/GFI-IZD-POD/IPK-GFI-IZD-POD_1000379/P1078188" xmlDataType="decimal"/>
    </xmlCellPr>
  </singleXmlCell>
  <singleXmlCell id="655" r="O7" connectionId="0">
    <xmlCellPr id="1" uniqueName="P1078189">
      <xmlPr mapId="2" xpath="/GFI-IZD-POD/IPK-GFI-IZD-POD_1000379/P1078189" xmlDataType="decimal"/>
    </xmlCellPr>
  </singleXmlCell>
  <singleXmlCell id="656" r="P7" connectionId="0">
    <xmlCellPr id="1" uniqueName="P1081532">
      <xmlPr mapId="2" xpath="/GFI-IZD-POD/IPK-GFI-IZD-POD_1000379/P1081532" xmlDataType="decimal"/>
    </xmlCellPr>
  </singleXmlCell>
  <singleXmlCell id="657" r="Q7" connectionId="0">
    <xmlCellPr id="1" uniqueName="P1081533">
      <xmlPr mapId="2" xpath="/GFI-IZD-POD/IPK-GFI-IZD-POD_1000379/P1081533" xmlDataType="decimal"/>
    </xmlCellPr>
  </singleXmlCell>
  <singleXmlCell id="658" r="R7" connectionId="0">
    <xmlCellPr id="1" uniqueName="P1081534">
      <xmlPr mapId="2" xpath="/GFI-IZD-POD/IPK-GFI-IZD-POD_1000379/P1081534" xmlDataType="decimal"/>
    </xmlCellPr>
  </singleXmlCell>
  <singleXmlCell id="660" r="S7" connectionId="0">
    <xmlCellPr id="1" uniqueName="P1123002">
      <xmlPr mapId="2" xpath="/GFI-IZD-POD/IPK-GFI-IZD-POD_1000379/P1123002" xmlDataType="decimal"/>
    </xmlCellPr>
  </singleXmlCell>
  <singleXmlCell id="661" r="T7" connectionId="0">
    <xmlCellPr id="1" uniqueName="P1123003">
      <xmlPr mapId="2" xpath="/GFI-IZD-POD/IPK-GFI-IZD-POD_1000379/P1123003" xmlDataType="decimal"/>
    </xmlCellPr>
  </singleXmlCell>
  <singleXmlCell id="662" r="U7" connectionId="0">
    <xmlCellPr id="1" uniqueName="P1081535">
      <xmlPr mapId="2" xpath="/GFI-IZD-POD/IPK-GFI-IZD-POD_1000379/P1081535" xmlDataType="decimal"/>
    </xmlCellPr>
  </singleXmlCell>
  <singleXmlCell id="663" r="V7" connectionId="0">
    <xmlCellPr id="1" uniqueName="P1081536">
      <xmlPr mapId="2" xpath="/GFI-IZD-POD/IPK-GFI-IZD-POD_1000379/P1081536" xmlDataType="decimal"/>
    </xmlCellPr>
  </singleXmlCell>
  <singleXmlCell id="664" r="W7" connectionId="0">
    <xmlCellPr id="1" uniqueName="P1081537">
      <xmlPr mapId="2" xpath="/GFI-IZD-POD/IPK-GFI-IZD-POD_1000379/P1081537" xmlDataType="decimal"/>
    </xmlCellPr>
  </singleXmlCell>
  <singleXmlCell id="665" r="X7" connectionId="0">
    <xmlCellPr id="1" uniqueName="P1081538">
      <xmlPr mapId="2" xpath="/GFI-IZD-POD/IPK-GFI-IZD-POD_1000379/P1081538" xmlDataType="decimal"/>
    </xmlCellPr>
  </singleXmlCell>
  <singleXmlCell id="666" r="Y7" connectionId="0">
    <xmlCellPr id="1" uniqueName="P1081539">
      <xmlPr mapId="2" xpath="/GFI-IZD-POD/IPK-GFI-IZD-POD_1000379/P1081539" xmlDataType="decimal"/>
    </xmlCellPr>
  </singleXmlCell>
  <singleXmlCell id="667" r="H8" connectionId="0">
    <xmlCellPr id="1" uniqueName="P1078190">
      <xmlPr mapId="2" xpath="/GFI-IZD-POD/IPK-GFI-IZD-POD_1000379/P1078190" xmlDataType="decimal"/>
    </xmlCellPr>
  </singleXmlCell>
  <singleXmlCell id="668" r="I8" connectionId="0">
    <xmlCellPr id="1" uniqueName="P1078191">
      <xmlPr mapId="2" xpath="/GFI-IZD-POD/IPK-GFI-IZD-POD_1000379/P1078191" xmlDataType="decimal"/>
    </xmlCellPr>
  </singleXmlCell>
  <singleXmlCell id="669" r="J8" connectionId="0">
    <xmlCellPr id="1" uniqueName="P1078192">
      <xmlPr mapId="2" xpath="/GFI-IZD-POD/IPK-GFI-IZD-POD_1000379/P1078192" xmlDataType="decimal"/>
    </xmlCellPr>
  </singleXmlCell>
  <singleXmlCell id="670" r="K8" connectionId="0">
    <xmlCellPr id="1" uniqueName="P1078193">
      <xmlPr mapId="2" xpath="/GFI-IZD-POD/IPK-GFI-IZD-POD_1000379/P1078193" xmlDataType="decimal"/>
    </xmlCellPr>
  </singleXmlCell>
  <singleXmlCell id="671" r="L8" connectionId="0">
    <xmlCellPr id="1" uniqueName="P1078194">
      <xmlPr mapId="2" xpath="/GFI-IZD-POD/IPK-GFI-IZD-POD_1000379/P1078194" xmlDataType="decimal"/>
    </xmlCellPr>
  </singleXmlCell>
  <singleXmlCell id="672" r="M8" connectionId="0">
    <xmlCellPr id="1" uniqueName="P1078195">
      <xmlPr mapId="2" xpath="/GFI-IZD-POD/IPK-GFI-IZD-POD_1000379/P1078195" xmlDataType="decimal"/>
    </xmlCellPr>
  </singleXmlCell>
  <singleXmlCell id="673" r="N8" connectionId="0">
    <xmlCellPr id="1" uniqueName="P1078196">
      <xmlPr mapId="2" xpath="/GFI-IZD-POD/IPK-GFI-IZD-POD_1000379/P1078196" xmlDataType="decimal"/>
    </xmlCellPr>
  </singleXmlCell>
  <singleXmlCell id="674" r="O8" connectionId="0">
    <xmlCellPr id="1" uniqueName="P1078197">
      <xmlPr mapId="2" xpath="/GFI-IZD-POD/IPK-GFI-IZD-POD_1000379/P1078197" xmlDataType="decimal"/>
    </xmlCellPr>
  </singleXmlCell>
  <singleXmlCell id="675" r="P8" connectionId="0">
    <xmlCellPr id="1" uniqueName="P1081540">
      <xmlPr mapId="2" xpath="/GFI-IZD-POD/IPK-GFI-IZD-POD_1000379/P1081540" xmlDataType="decimal"/>
    </xmlCellPr>
  </singleXmlCell>
  <singleXmlCell id="676" r="Q8" connectionId="0">
    <xmlCellPr id="1" uniqueName="P1081546">
      <xmlPr mapId="2" xpath="/GFI-IZD-POD/IPK-GFI-IZD-POD_1000379/P1081546" xmlDataType="decimal"/>
    </xmlCellPr>
  </singleXmlCell>
  <singleXmlCell id="677" r="R8" connectionId="0">
    <xmlCellPr id="1" uniqueName="P1081648">
      <xmlPr mapId="2" xpath="/GFI-IZD-POD/IPK-GFI-IZD-POD_1000379/P1081648" xmlDataType="decimal"/>
    </xmlCellPr>
  </singleXmlCell>
  <singleXmlCell id="678" r="S8" connectionId="0">
    <xmlCellPr id="1" uniqueName="P1123004">
      <xmlPr mapId="2" xpath="/GFI-IZD-POD/IPK-GFI-IZD-POD_1000379/P1123004" xmlDataType="decimal"/>
    </xmlCellPr>
  </singleXmlCell>
  <singleXmlCell id="679" r="T8" connectionId="0">
    <xmlCellPr id="1" uniqueName="P1123005">
      <xmlPr mapId="2" xpath="/GFI-IZD-POD/IPK-GFI-IZD-POD_1000379/P1123005" xmlDataType="decimal"/>
    </xmlCellPr>
  </singleXmlCell>
  <singleXmlCell id="680" r="U8" connectionId="0">
    <xmlCellPr id="1" uniqueName="P1081649">
      <xmlPr mapId="2" xpath="/GFI-IZD-POD/IPK-GFI-IZD-POD_1000379/P1081649" xmlDataType="decimal"/>
    </xmlCellPr>
  </singleXmlCell>
  <singleXmlCell id="681" r="V8" connectionId="0">
    <xmlCellPr id="1" uniqueName="P1081651">
      <xmlPr mapId="2" xpath="/GFI-IZD-POD/IPK-GFI-IZD-POD_1000379/P1081651" xmlDataType="decimal"/>
    </xmlCellPr>
  </singleXmlCell>
  <singleXmlCell id="682" r="W8" connectionId="0">
    <xmlCellPr id="1" uniqueName="P1081656">
      <xmlPr mapId="2" xpath="/GFI-IZD-POD/IPK-GFI-IZD-POD_1000379/P1081656" xmlDataType="decimal"/>
    </xmlCellPr>
  </singleXmlCell>
  <singleXmlCell id="683" r="X8" connectionId="0">
    <xmlCellPr id="1" uniqueName="P1081658">
      <xmlPr mapId="2" xpath="/GFI-IZD-POD/IPK-GFI-IZD-POD_1000379/P1081658" xmlDataType="decimal"/>
    </xmlCellPr>
  </singleXmlCell>
  <singleXmlCell id="684" r="Y8" connectionId="0">
    <xmlCellPr id="1" uniqueName="P1081660">
      <xmlPr mapId="2" xpath="/GFI-IZD-POD/IPK-GFI-IZD-POD_1000379/P1081660" xmlDataType="decimal"/>
    </xmlCellPr>
  </singleXmlCell>
  <singleXmlCell id="685" r="H9" connectionId="0">
    <xmlCellPr id="1" uniqueName="P1078198">
      <xmlPr mapId="2" xpath="/GFI-IZD-POD/IPK-GFI-IZD-POD_1000379/P1078198" xmlDataType="decimal"/>
    </xmlCellPr>
  </singleXmlCell>
  <singleXmlCell id="686" r="I9" connectionId="0">
    <xmlCellPr id="1" uniqueName="P1078199">
      <xmlPr mapId="2" xpath="/GFI-IZD-POD/IPK-GFI-IZD-POD_1000379/P1078199" xmlDataType="decimal"/>
    </xmlCellPr>
  </singleXmlCell>
  <singleXmlCell id="687" r="J9" connectionId="0">
    <xmlCellPr id="1" uniqueName="P1078200">
      <xmlPr mapId="2" xpath="/GFI-IZD-POD/IPK-GFI-IZD-POD_1000379/P1078200" xmlDataType="decimal"/>
    </xmlCellPr>
  </singleXmlCell>
  <singleXmlCell id="688" r="K9" connectionId="0">
    <xmlCellPr id="1" uniqueName="P1078201">
      <xmlPr mapId="2" xpath="/GFI-IZD-POD/IPK-GFI-IZD-POD_1000379/P1078201" xmlDataType="decimal"/>
    </xmlCellPr>
  </singleXmlCell>
  <singleXmlCell id="689" r="L9" connectionId="0">
    <xmlCellPr id="1" uniqueName="P1078202">
      <xmlPr mapId="2" xpath="/GFI-IZD-POD/IPK-GFI-IZD-POD_1000379/P1078202" xmlDataType="decimal"/>
    </xmlCellPr>
  </singleXmlCell>
  <singleXmlCell id="690" r="M9" connectionId="0">
    <xmlCellPr id="1" uniqueName="P1078203">
      <xmlPr mapId="2" xpath="/GFI-IZD-POD/IPK-GFI-IZD-POD_1000379/P1078203" xmlDataType="decimal"/>
    </xmlCellPr>
  </singleXmlCell>
  <singleXmlCell id="691" r="N9" connectionId="0">
    <xmlCellPr id="1" uniqueName="P1078204">
      <xmlPr mapId="2" xpath="/GFI-IZD-POD/IPK-GFI-IZD-POD_1000379/P1078204" xmlDataType="decimal"/>
    </xmlCellPr>
  </singleXmlCell>
  <singleXmlCell id="692" r="O9" connectionId="0">
    <xmlCellPr id="1" uniqueName="P1078205">
      <xmlPr mapId="2" xpath="/GFI-IZD-POD/IPK-GFI-IZD-POD_1000379/P1078205" xmlDataType="decimal"/>
    </xmlCellPr>
  </singleXmlCell>
  <singleXmlCell id="693" r="P9" connectionId="0">
    <xmlCellPr id="1" uniqueName="P1081541">
      <xmlPr mapId="2" xpath="/GFI-IZD-POD/IPK-GFI-IZD-POD_1000379/P1081541" xmlDataType="decimal"/>
    </xmlCellPr>
  </singleXmlCell>
  <singleXmlCell id="694" r="Q9" connectionId="0">
    <xmlCellPr id="1" uniqueName="P1081548">
      <xmlPr mapId="2" xpath="/GFI-IZD-POD/IPK-GFI-IZD-POD_1000379/P1081548" xmlDataType="decimal"/>
    </xmlCellPr>
  </singleXmlCell>
  <singleXmlCell id="695" r="R9" connectionId="0">
    <xmlCellPr id="1" uniqueName="P1081662">
      <xmlPr mapId="2" xpath="/GFI-IZD-POD/IPK-GFI-IZD-POD_1000379/P1081662" xmlDataType="decimal"/>
    </xmlCellPr>
  </singleXmlCell>
  <singleXmlCell id="696" r="S9" connectionId="0">
    <xmlCellPr id="1" uniqueName="P1123006">
      <xmlPr mapId="2" xpath="/GFI-IZD-POD/IPK-GFI-IZD-POD_1000379/P1123006" xmlDataType="decimal"/>
    </xmlCellPr>
  </singleXmlCell>
  <singleXmlCell id="697" r="T9" connectionId="0">
    <xmlCellPr id="1" uniqueName="P1123007">
      <xmlPr mapId="2" xpath="/GFI-IZD-POD/IPK-GFI-IZD-POD_1000379/P1123007" xmlDataType="decimal"/>
    </xmlCellPr>
  </singleXmlCell>
  <singleXmlCell id="698" r="U9" connectionId="0">
    <xmlCellPr id="1" uniqueName="P1081664">
      <xmlPr mapId="2" xpath="/GFI-IZD-POD/IPK-GFI-IZD-POD_1000379/P1081664" xmlDataType="decimal"/>
    </xmlCellPr>
  </singleXmlCell>
  <singleXmlCell id="699" r="V9" connectionId="0">
    <xmlCellPr id="1" uniqueName="P1081666">
      <xmlPr mapId="2" xpath="/GFI-IZD-POD/IPK-GFI-IZD-POD_1000379/P1081666" xmlDataType="decimal"/>
    </xmlCellPr>
  </singleXmlCell>
  <singleXmlCell id="700" r="W9" connectionId="0">
    <xmlCellPr id="1" uniqueName="P1081668">
      <xmlPr mapId="2" xpath="/GFI-IZD-POD/IPK-GFI-IZD-POD_1000379/P1081668" xmlDataType="decimal"/>
    </xmlCellPr>
  </singleXmlCell>
  <singleXmlCell id="701" r="X9" connectionId="0">
    <xmlCellPr id="1" uniqueName="P1081670">
      <xmlPr mapId="2" xpath="/GFI-IZD-POD/IPK-GFI-IZD-POD_1000379/P1081670" xmlDataType="decimal"/>
    </xmlCellPr>
  </singleXmlCell>
  <singleXmlCell id="702" r="Y9" connectionId="0">
    <xmlCellPr id="1" uniqueName="P1081672">
      <xmlPr mapId="2" xpath="/GFI-IZD-POD/IPK-GFI-IZD-POD_1000379/P1081672" xmlDataType="decimal"/>
    </xmlCellPr>
  </singleXmlCell>
  <singleXmlCell id="703" r="H10" connectionId="0">
    <xmlCellPr id="1" uniqueName="P1078206">
      <xmlPr mapId="2" xpath="/GFI-IZD-POD/IPK-GFI-IZD-POD_1000379/P1078206" xmlDataType="decimal"/>
    </xmlCellPr>
  </singleXmlCell>
  <singleXmlCell id="704" r="I10" connectionId="0">
    <xmlCellPr id="1" uniqueName="P1078207">
      <xmlPr mapId="2" xpath="/GFI-IZD-POD/IPK-GFI-IZD-POD_1000379/P1078207" xmlDataType="decimal"/>
    </xmlCellPr>
  </singleXmlCell>
  <singleXmlCell id="705" r="J10" connectionId="0">
    <xmlCellPr id="1" uniqueName="P1078208">
      <xmlPr mapId="2" xpath="/GFI-IZD-POD/IPK-GFI-IZD-POD_1000379/P1078208" xmlDataType="decimal"/>
    </xmlCellPr>
  </singleXmlCell>
  <singleXmlCell id="706" r="K10" connectionId="0">
    <xmlCellPr id="1" uniqueName="P1078209">
      <xmlPr mapId="2" xpath="/GFI-IZD-POD/IPK-GFI-IZD-POD_1000379/P1078209" xmlDataType="decimal"/>
    </xmlCellPr>
  </singleXmlCell>
  <singleXmlCell id="707" r="L10" connectionId="0">
    <xmlCellPr id="1" uniqueName="P1078210">
      <xmlPr mapId="2" xpath="/GFI-IZD-POD/IPK-GFI-IZD-POD_1000379/P1078210" xmlDataType="decimal"/>
    </xmlCellPr>
  </singleXmlCell>
  <singleXmlCell id="708" r="M10" connectionId="0">
    <xmlCellPr id="1" uniqueName="P1078215">
      <xmlPr mapId="2" xpath="/GFI-IZD-POD/IPK-GFI-IZD-POD_1000379/P1078215" xmlDataType="decimal"/>
    </xmlCellPr>
  </singleXmlCell>
  <singleXmlCell id="709" r="N10" connectionId="0">
    <xmlCellPr id="1" uniqueName="P1078217">
      <xmlPr mapId="2" xpath="/GFI-IZD-POD/IPK-GFI-IZD-POD_1000379/P1078217" xmlDataType="decimal"/>
    </xmlCellPr>
  </singleXmlCell>
  <singleXmlCell id="710" r="O10" connectionId="0">
    <xmlCellPr id="1" uniqueName="P1078220">
      <xmlPr mapId="2" xpath="/GFI-IZD-POD/IPK-GFI-IZD-POD_1000379/P1078220" xmlDataType="decimal"/>
    </xmlCellPr>
  </singleXmlCell>
  <singleXmlCell id="711" r="P10" connectionId="0">
    <xmlCellPr id="1" uniqueName="P1081542">
      <xmlPr mapId="2" xpath="/GFI-IZD-POD/IPK-GFI-IZD-POD_1000379/P1081542" xmlDataType="decimal"/>
    </xmlCellPr>
  </singleXmlCell>
  <singleXmlCell id="712" r="Q10" connectionId="0">
    <xmlCellPr id="1" uniqueName="P1081646">
      <xmlPr mapId="2" xpath="/GFI-IZD-POD/IPK-GFI-IZD-POD_1000379/P1081646" xmlDataType="decimal"/>
    </xmlCellPr>
  </singleXmlCell>
  <singleXmlCell id="713" r="R10" connectionId="0">
    <xmlCellPr id="1" uniqueName="P1081674">
      <xmlPr mapId="2" xpath="/GFI-IZD-POD/IPK-GFI-IZD-POD_1000379/P1081674" xmlDataType="decimal"/>
    </xmlCellPr>
  </singleXmlCell>
  <singleXmlCell id="714" r="S10" connectionId="0">
    <xmlCellPr id="1" uniqueName="P1123008">
      <xmlPr mapId="2" xpath="/GFI-IZD-POD/IPK-GFI-IZD-POD_1000379/P1123008" xmlDataType="decimal"/>
    </xmlCellPr>
  </singleXmlCell>
  <singleXmlCell id="715" r="T10" connectionId="0">
    <xmlCellPr id="1" uniqueName="P1123009">
      <xmlPr mapId="2" xpath="/GFI-IZD-POD/IPK-GFI-IZD-POD_1000379/P1123009" xmlDataType="decimal"/>
    </xmlCellPr>
  </singleXmlCell>
  <singleXmlCell id="716" r="U10" connectionId="0">
    <xmlCellPr id="1" uniqueName="P1081676">
      <xmlPr mapId="2" xpath="/GFI-IZD-POD/IPK-GFI-IZD-POD_1000379/P1081676" xmlDataType="decimal"/>
    </xmlCellPr>
  </singleXmlCell>
  <singleXmlCell id="717" r="V10" connectionId="0">
    <xmlCellPr id="1" uniqueName="P1081678">
      <xmlPr mapId="2" xpath="/GFI-IZD-POD/IPK-GFI-IZD-POD_1000379/P1081678" xmlDataType="decimal"/>
    </xmlCellPr>
  </singleXmlCell>
  <singleXmlCell id="718" r="W10" connectionId="0">
    <xmlCellPr id="1" uniqueName="P1081680">
      <xmlPr mapId="2" xpath="/GFI-IZD-POD/IPK-GFI-IZD-POD_1000379/P1081680" xmlDataType="decimal"/>
    </xmlCellPr>
  </singleXmlCell>
  <singleXmlCell id="719" r="X10" connectionId="0">
    <xmlCellPr id="1" uniqueName="P1081682">
      <xmlPr mapId="2" xpath="/GFI-IZD-POD/IPK-GFI-IZD-POD_1000379/P1081682" xmlDataType="decimal"/>
    </xmlCellPr>
  </singleXmlCell>
  <singleXmlCell id="720" r="Y10" connectionId="0">
    <xmlCellPr id="1" uniqueName="P1081684">
      <xmlPr mapId="2" xpath="/GFI-IZD-POD/IPK-GFI-IZD-POD_1000379/P1081684" xmlDataType="decimal"/>
    </xmlCellPr>
  </singleXmlCell>
  <singleXmlCell id="721" r="H11" connectionId="0">
    <xmlCellPr id="1" uniqueName="P1078222">
      <xmlPr mapId="2" xpath="/GFI-IZD-POD/IPK-GFI-IZD-POD_1000379/P1078222" xmlDataType="decimal"/>
    </xmlCellPr>
  </singleXmlCell>
  <singleXmlCell id="722" r="I11" connectionId="0">
    <xmlCellPr id="1" uniqueName="P1078224">
      <xmlPr mapId="2" xpath="/GFI-IZD-POD/IPK-GFI-IZD-POD_1000379/P1078224" xmlDataType="decimal"/>
    </xmlCellPr>
  </singleXmlCell>
  <singleXmlCell id="723" r="J11" connectionId="0">
    <xmlCellPr id="1" uniqueName="P1078226">
      <xmlPr mapId="2" xpath="/GFI-IZD-POD/IPK-GFI-IZD-POD_1000379/P1078226" xmlDataType="decimal"/>
    </xmlCellPr>
  </singleXmlCell>
  <singleXmlCell id="724" r="K11" connectionId="0">
    <xmlCellPr id="1" uniqueName="P1078229">
      <xmlPr mapId="2" xpath="/GFI-IZD-POD/IPK-GFI-IZD-POD_1000379/P1078229" xmlDataType="decimal"/>
    </xmlCellPr>
  </singleXmlCell>
  <singleXmlCell id="725" r="L11" connectionId="0">
    <xmlCellPr id="1" uniqueName="P1078231">
      <xmlPr mapId="2" xpath="/GFI-IZD-POD/IPK-GFI-IZD-POD_1000379/P1078231" xmlDataType="decimal"/>
    </xmlCellPr>
  </singleXmlCell>
  <singleXmlCell id="726" r="M11" connectionId="0">
    <xmlCellPr id="1" uniqueName="P1078233">
      <xmlPr mapId="2" xpath="/GFI-IZD-POD/IPK-GFI-IZD-POD_1000379/P1078233" xmlDataType="decimal"/>
    </xmlCellPr>
  </singleXmlCell>
  <singleXmlCell id="727" r="N11" connectionId="0">
    <xmlCellPr id="1" uniqueName="P1078236">
      <xmlPr mapId="2" xpath="/GFI-IZD-POD/IPK-GFI-IZD-POD_1000379/P1078236" xmlDataType="decimal"/>
    </xmlCellPr>
  </singleXmlCell>
  <singleXmlCell id="728" r="O11" connectionId="0">
    <xmlCellPr id="1" uniqueName="P1078237">
      <xmlPr mapId="2" xpath="/GFI-IZD-POD/IPK-GFI-IZD-POD_1000379/P1078237" xmlDataType="decimal"/>
    </xmlCellPr>
  </singleXmlCell>
  <singleXmlCell id="729" r="P11" connectionId="0">
    <xmlCellPr id="1" uniqueName="P1081543">
      <xmlPr mapId="2" xpath="/GFI-IZD-POD/IPK-GFI-IZD-POD_1000379/P1081543" xmlDataType="decimal"/>
    </xmlCellPr>
  </singleXmlCell>
  <singleXmlCell id="730" r="Q11" connectionId="0">
    <xmlCellPr id="1" uniqueName="P1081685">
      <xmlPr mapId="2" xpath="/GFI-IZD-POD/IPK-GFI-IZD-POD_1000379/P1081685" xmlDataType="decimal"/>
    </xmlCellPr>
  </singleXmlCell>
  <singleXmlCell id="731" r="R11" connectionId="0">
    <xmlCellPr id="1" uniqueName="P1081686">
      <xmlPr mapId="2" xpath="/GFI-IZD-POD/IPK-GFI-IZD-POD_1000379/P1081686" xmlDataType="decimal"/>
    </xmlCellPr>
  </singleXmlCell>
  <singleXmlCell id="732" r="S11" connectionId="0">
    <xmlCellPr id="1" uniqueName="P1123010">
      <xmlPr mapId="2" xpath="/GFI-IZD-POD/IPK-GFI-IZD-POD_1000379/P1123010" xmlDataType="decimal"/>
    </xmlCellPr>
  </singleXmlCell>
  <singleXmlCell id="733" r="T11" connectionId="0">
    <xmlCellPr id="1" uniqueName="P1123011">
      <xmlPr mapId="2" xpath="/GFI-IZD-POD/IPK-GFI-IZD-POD_1000379/P1123011" xmlDataType="decimal"/>
    </xmlCellPr>
  </singleXmlCell>
  <singleXmlCell id="734" r="U11" connectionId="0">
    <xmlCellPr id="1" uniqueName="P1081687">
      <xmlPr mapId="2" xpath="/GFI-IZD-POD/IPK-GFI-IZD-POD_1000379/P1081687" xmlDataType="decimal"/>
    </xmlCellPr>
  </singleXmlCell>
  <singleXmlCell id="735" r="V11" connectionId="0">
    <xmlCellPr id="1" uniqueName="P1081688">
      <xmlPr mapId="2" xpath="/GFI-IZD-POD/IPK-GFI-IZD-POD_1000379/P1081688" xmlDataType="decimal"/>
    </xmlCellPr>
  </singleXmlCell>
  <singleXmlCell id="736" r="W11" connectionId="0">
    <xmlCellPr id="1" uniqueName="P1081689">
      <xmlPr mapId="2" xpath="/GFI-IZD-POD/IPK-GFI-IZD-POD_1000379/P1081689" xmlDataType="decimal"/>
    </xmlCellPr>
  </singleXmlCell>
  <singleXmlCell id="737" r="X11" connectionId="0">
    <xmlCellPr id="1" uniqueName="P1081690">
      <xmlPr mapId="2" xpath="/GFI-IZD-POD/IPK-GFI-IZD-POD_1000379/P1081690" xmlDataType="decimal"/>
    </xmlCellPr>
  </singleXmlCell>
  <singleXmlCell id="738" r="Y11" connectionId="0">
    <xmlCellPr id="1" uniqueName="P1081696">
      <xmlPr mapId="2" xpath="/GFI-IZD-POD/IPK-GFI-IZD-POD_1000379/P1081696" xmlDataType="decimal"/>
    </xmlCellPr>
  </singleXmlCell>
  <singleXmlCell id="739" r="H12" connectionId="0">
    <xmlCellPr id="1" uniqueName="P1078238">
      <xmlPr mapId="2" xpath="/GFI-IZD-POD/IPK-GFI-IZD-POD_1000379/P1078238" xmlDataType="decimal"/>
    </xmlCellPr>
  </singleXmlCell>
  <singleXmlCell id="740" r="I12" connectionId="0">
    <xmlCellPr id="1" uniqueName="P1078239">
      <xmlPr mapId="2" xpath="/GFI-IZD-POD/IPK-GFI-IZD-POD_1000379/P1078239" xmlDataType="decimal"/>
    </xmlCellPr>
  </singleXmlCell>
  <singleXmlCell id="741" r="J12" connectionId="0">
    <xmlCellPr id="1" uniqueName="P1078240">
      <xmlPr mapId="2" xpath="/GFI-IZD-POD/IPK-GFI-IZD-POD_1000379/P1078240" xmlDataType="decimal"/>
    </xmlCellPr>
  </singleXmlCell>
  <singleXmlCell id="742" r="K12" connectionId="0">
    <xmlCellPr id="1" uniqueName="P1078241">
      <xmlPr mapId="2" xpath="/GFI-IZD-POD/IPK-GFI-IZD-POD_1000379/P1078241" xmlDataType="decimal"/>
    </xmlCellPr>
  </singleXmlCell>
  <singleXmlCell id="743" r="L12" connectionId="0">
    <xmlCellPr id="1" uniqueName="P1078242">
      <xmlPr mapId="2" xpath="/GFI-IZD-POD/IPK-GFI-IZD-POD_1000379/P1078242" xmlDataType="decimal"/>
    </xmlCellPr>
  </singleXmlCell>
  <singleXmlCell id="744" r="M12" connectionId="0">
    <xmlCellPr id="1" uniqueName="P1078243">
      <xmlPr mapId="2" xpath="/GFI-IZD-POD/IPK-GFI-IZD-POD_1000379/P1078243" xmlDataType="decimal"/>
    </xmlCellPr>
  </singleXmlCell>
  <singleXmlCell id="745" r="N12" connectionId="0">
    <xmlCellPr id="1" uniqueName="P1078946">
      <xmlPr mapId="2" xpath="/GFI-IZD-POD/IPK-GFI-IZD-POD_1000379/P1078946" xmlDataType="decimal"/>
    </xmlCellPr>
  </singleXmlCell>
  <singleXmlCell id="746" r="O12" connectionId="0">
    <xmlCellPr id="1" uniqueName="P1078947">
      <xmlPr mapId="2" xpath="/GFI-IZD-POD/IPK-GFI-IZD-POD_1000379/P1078947" xmlDataType="decimal"/>
    </xmlCellPr>
  </singleXmlCell>
  <singleXmlCell id="747" r="P12" connectionId="0">
    <xmlCellPr id="1" uniqueName="P1081544">
      <xmlPr mapId="2" xpath="/GFI-IZD-POD/IPK-GFI-IZD-POD_1000379/P1081544" xmlDataType="decimal"/>
    </xmlCellPr>
  </singleXmlCell>
  <singleXmlCell id="748" r="Q12" connectionId="0">
    <xmlCellPr id="1" uniqueName="P1081697">
      <xmlPr mapId="2" xpath="/GFI-IZD-POD/IPK-GFI-IZD-POD_1000379/P1081697" xmlDataType="decimal"/>
    </xmlCellPr>
  </singleXmlCell>
  <singleXmlCell id="749" r="R12" connectionId="0">
    <xmlCellPr id="1" uniqueName="P1081698">
      <xmlPr mapId="2" xpath="/GFI-IZD-POD/IPK-GFI-IZD-POD_1000379/P1081698" xmlDataType="decimal"/>
    </xmlCellPr>
  </singleXmlCell>
  <singleXmlCell id="750" r="S12" connectionId="0">
    <xmlCellPr id="1" uniqueName="P1123012">
      <xmlPr mapId="2" xpath="/GFI-IZD-POD/IPK-GFI-IZD-POD_1000379/P1123012" xmlDataType="decimal"/>
    </xmlCellPr>
  </singleXmlCell>
  <singleXmlCell id="751" r="T12" connectionId="0">
    <xmlCellPr id="1" uniqueName="P1123013">
      <xmlPr mapId="2" xpath="/GFI-IZD-POD/IPK-GFI-IZD-POD_1000379/P1123013" xmlDataType="decimal"/>
    </xmlCellPr>
  </singleXmlCell>
  <singleXmlCell id="752" r="U12" connectionId="0">
    <xmlCellPr id="1" uniqueName="P1081699">
      <xmlPr mapId="2" xpath="/GFI-IZD-POD/IPK-GFI-IZD-POD_1000379/P1081699" xmlDataType="decimal"/>
    </xmlCellPr>
  </singleXmlCell>
  <singleXmlCell id="753" r="V12" connectionId="0">
    <xmlCellPr id="1" uniqueName="P1081700">
      <xmlPr mapId="2" xpath="/GFI-IZD-POD/IPK-GFI-IZD-POD_1000379/P1081700" xmlDataType="decimal"/>
    </xmlCellPr>
  </singleXmlCell>
  <singleXmlCell id="754" r="W12" connectionId="0">
    <xmlCellPr id="1" uniqueName="P1081701">
      <xmlPr mapId="2" xpath="/GFI-IZD-POD/IPK-GFI-IZD-POD_1000379/P1081701" xmlDataType="decimal"/>
    </xmlCellPr>
  </singleXmlCell>
  <singleXmlCell id="755" r="X12" connectionId="0">
    <xmlCellPr id="1" uniqueName="P1081702">
      <xmlPr mapId="2" xpath="/GFI-IZD-POD/IPK-GFI-IZD-POD_1000379/P1081702" xmlDataType="decimal"/>
    </xmlCellPr>
  </singleXmlCell>
  <singleXmlCell id="756" r="Y12" connectionId="0">
    <xmlCellPr id="1" uniqueName="P1081703">
      <xmlPr mapId="2" xpath="/GFI-IZD-POD/IPK-GFI-IZD-POD_1000379/P1081703" xmlDataType="decimal"/>
    </xmlCellPr>
  </singleXmlCell>
  <singleXmlCell id="757" r="H13" connectionId="0">
    <xmlCellPr id="1" uniqueName="P1078948">
      <xmlPr mapId="2" xpath="/GFI-IZD-POD/IPK-GFI-IZD-POD_1000379/P1078948" xmlDataType="decimal"/>
    </xmlCellPr>
  </singleXmlCell>
  <singleXmlCell id="758" r="I13" connectionId="0">
    <xmlCellPr id="1" uniqueName="P1078949">
      <xmlPr mapId="2" xpath="/GFI-IZD-POD/IPK-GFI-IZD-POD_1000379/P1078949" xmlDataType="decimal"/>
    </xmlCellPr>
  </singleXmlCell>
  <singleXmlCell id="759" r="J13" connectionId="0">
    <xmlCellPr id="1" uniqueName="P1079430">
      <xmlPr mapId="2" xpath="/GFI-IZD-POD/IPK-GFI-IZD-POD_1000379/P1079430" xmlDataType="decimal"/>
    </xmlCellPr>
  </singleXmlCell>
  <singleXmlCell id="760" r="K13" connectionId="0">
    <xmlCellPr id="1" uniqueName="P1079851">
      <xmlPr mapId="2" xpath="/GFI-IZD-POD/IPK-GFI-IZD-POD_1000379/P1079851" xmlDataType="decimal"/>
    </xmlCellPr>
  </singleXmlCell>
  <singleXmlCell id="761" r="L13" connectionId="0">
    <xmlCellPr id="1" uniqueName="P1079852">
      <xmlPr mapId="2" xpath="/GFI-IZD-POD/IPK-GFI-IZD-POD_1000379/P1079852" xmlDataType="decimal"/>
    </xmlCellPr>
  </singleXmlCell>
  <singleXmlCell id="762" r="M13" connectionId="0">
    <xmlCellPr id="1" uniqueName="P1079853">
      <xmlPr mapId="2" xpath="/GFI-IZD-POD/IPK-GFI-IZD-POD_1000379/P1079853" xmlDataType="decimal"/>
    </xmlCellPr>
  </singleXmlCell>
  <singleXmlCell id="763" r="N13" connectionId="0">
    <xmlCellPr id="1" uniqueName="P1079854">
      <xmlPr mapId="2" xpath="/GFI-IZD-POD/IPK-GFI-IZD-POD_1000379/P1079854" xmlDataType="decimal"/>
    </xmlCellPr>
  </singleXmlCell>
  <singleXmlCell id="764" r="O13" connectionId="0">
    <xmlCellPr id="1" uniqueName="P1079855">
      <xmlPr mapId="2" xpath="/GFI-IZD-POD/IPK-GFI-IZD-POD_1000379/P1079855" xmlDataType="decimal"/>
    </xmlCellPr>
  </singleXmlCell>
  <singleXmlCell id="765" r="P13" connectionId="0">
    <xmlCellPr id="1" uniqueName="P1081545">
      <xmlPr mapId="2" xpath="/GFI-IZD-POD/IPK-GFI-IZD-POD_1000379/P1081545" xmlDataType="decimal"/>
    </xmlCellPr>
  </singleXmlCell>
  <singleXmlCell id="766" r="Q13" connectionId="0">
    <xmlCellPr id="1" uniqueName="P1081704">
      <xmlPr mapId="2" xpath="/GFI-IZD-POD/IPK-GFI-IZD-POD_1000379/P1081704" xmlDataType="decimal"/>
    </xmlCellPr>
  </singleXmlCell>
  <singleXmlCell id="767" r="R13" connectionId="0">
    <xmlCellPr id="1" uniqueName="P1081705">
      <xmlPr mapId="2" xpath="/GFI-IZD-POD/IPK-GFI-IZD-POD_1000379/P1081705" xmlDataType="decimal"/>
    </xmlCellPr>
  </singleXmlCell>
  <singleXmlCell id="768" r="S13" connectionId="0">
    <xmlCellPr id="1" uniqueName="P1123014">
      <xmlPr mapId="2" xpath="/GFI-IZD-POD/IPK-GFI-IZD-POD_1000379/P1123014" xmlDataType="decimal"/>
    </xmlCellPr>
  </singleXmlCell>
  <singleXmlCell id="769" r="T13" connectionId="0">
    <xmlCellPr id="1" uniqueName="P1123015">
      <xmlPr mapId="2" xpath="/GFI-IZD-POD/IPK-GFI-IZD-POD_1000379/P1123015" xmlDataType="decimal"/>
    </xmlCellPr>
  </singleXmlCell>
  <singleXmlCell id="770" r="U13" connectionId="0">
    <xmlCellPr id="1" uniqueName="P1081706">
      <xmlPr mapId="2" xpath="/GFI-IZD-POD/IPK-GFI-IZD-POD_1000379/P1081706" xmlDataType="decimal"/>
    </xmlCellPr>
  </singleXmlCell>
  <singleXmlCell id="771" r="V13" connectionId="0">
    <xmlCellPr id="1" uniqueName="P1081707">
      <xmlPr mapId="2" xpath="/GFI-IZD-POD/IPK-GFI-IZD-POD_1000379/P1081707" xmlDataType="decimal"/>
    </xmlCellPr>
  </singleXmlCell>
  <singleXmlCell id="772" r="W13" connectionId="0">
    <xmlCellPr id="1" uniqueName="P1081708">
      <xmlPr mapId="2" xpath="/GFI-IZD-POD/IPK-GFI-IZD-POD_1000379/P1081708" xmlDataType="decimal"/>
    </xmlCellPr>
  </singleXmlCell>
  <singleXmlCell id="773" r="X13" connectionId="0">
    <xmlCellPr id="1" uniqueName="P1081709">
      <xmlPr mapId="2" xpath="/GFI-IZD-POD/IPK-GFI-IZD-POD_1000379/P1081709" xmlDataType="decimal"/>
    </xmlCellPr>
  </singleXmlCell>
  <singleXmlCell id="774" r="Y13" connectionId="0">
    <xmlCellPr id="1" uniqueName="P1081710">
      <xmlPr mapId="2" xpath="/GFI-IZD-POD/IPK-GFI-IZD-POD_1000379/P1081710" xmlDataType="decimal"/>
    </xmlCellPr>
  </singleXmlCell>
  <singleXmlCell id="775" r="H14" connectionId="0">
    <xmlCellPr id="1" uniqueName="P1079856">
      <xmlPr mapId="2" xpath="/GFI-IZD-POD/IPK-GFI-IZD-POD_1000379/P1079856" xmlDataType="decimal"/>
    </xmlCellPr>
  </singleXmlCell>
  <singleXmlCell id="776" r="I14" connectionId="0">
    <xmlCellPr id="1" uniqueName="P1079857">
      <xmlPr mapId="2" xpath="/GFI-IZD-POD/IPK-GFI-IZD-POD_1000379/P1079857" xmlDataType="decimal"/>
    </xmlCellPr>
  </singleXmlCell>
  <singleXmlCell id="777" r="J14" connectionId="0">
    <xmlCellPr id="1" uniqueName="P1079858">
      <xmlPr mapId="2" xpath="/GFI-IZD-POD/IPK-GFI-IZD-POD_1000379/P1079858" xmlDataType="decimal"/>
    </xmlCellPr>
  </singleXmlCell>
  <singleXmlCell id="778" r="K14" connectionId="0">
    <xmlCellPr id="1" uniqueName="P1079859">
      <xmlPr mapId="2" xpath="/GFI-IZD-POD/IPK-GFI-IZD-POD_1000379/P1079859" xmlDataType="decimal"/>
    </xmlCellPr>
  </singleXmlCell>
  <singleXmlCell id="779" r="L14" connectionId="0">
    <xmlCellPr id="1" uniqueName="P1079860">
      <xmlPr mapId="2" xpath="/GFI-IZD-POD/IPK-GFI-IZD-POD_1000379/P1079860" xmlDataType="decimal"/>
    </xmlCellPr>
  </singleXmlCell>
  <singleXmlCell id="780" r="M14" connectionId="0">
    <xmlCellPr id="1" uniqueName="P1079861">
      <xmlPr mapId="2" xpath="/GFI-IZD-POD/IPK-GFI-IZD-POD_1000379/P1079861" xmlDataType="decimal"/>
    </xmlCellPr>
  </singleXmlCell>
  <singleXmlCell id="781" r="N14" connectionId="0">
    <xmlCellPr id="1" uniqueName="P1079862">
      <xmlPr mapId="2" xpath="/GFI-IZD-POD/IPK-GFI-IZD-POD_1000379/P1079862" xmlDataType="decimal"/>
    </xmlCellPr>
  </singleXmlCell>
  <singleXmlCell id="782" r="O14" connectionId="0">
    <xmlCellPr id="1" uniqueName="P1079863">
      <xmlPr mapId="2" xpath="/GFI-IZD-POD/IPK-GFI-IZD-POD_1000379/P1079863" xmlDataType="decimal"/>
    </xmlCellPr>
  </singleXmlCell>
  <singleXmlCell id="783" r="P14" connectionId="0">
    <xmlCellPr id="1" uniqueName="P1081711">
      <xmlPr mapId="2" xpath="/GFI-IZD-POD/IPK-GFI-IZD-POD_1000379/P1081711" xmlDataType="decimal"/>
    </xmlCellPr>
  </singleXmlCell>
  <singleXmlCell id="784" r="Q14" connectionId="0">
    <xmlCellPr id="1" uniqueName="P1081712">
      <xmlPr mapId="2" xpath="/GFI-IZD-POD/IPK-GFI-IZD-POD_1000379/P1081712" xmlDataType="decimal"/>
    </xmlCellPr>
  </singleXmlCell>
  <singleXmlCell id="785" r="R14" connectionId="0">
    <xmlCellPr id="1" uniqueName="P1081713">
      <xmlPr mapId="2" xpath="/GFI-IZD-POD/IPK-GFI-IZD-POD_1000379/P1081713" xmlDataType="decimal"/>
    </xmlCellPr>
  </singleXmlCell>
  <singleXmlCell id="786" r="S14" connectionId="0">
    <xmlCellPr id="1" uniqueName="P1123016">
      <xmlPr mapId="2" xpath="/GFI-IZD-POD/IPK-GFI-IZD-POD_1000379/P1123016" xmlDataType="decimal"/>
    </xmlCellPr>
  </singleXmlCell>
  <singleXmlCell id="787" r="T14" connectionId="0">
    <xmlCellPr id="1" uniqueName="P1123017">
      <xmlPr mapId="2" xpath="/GFI-IZD-POD/IPK-GFI-IZD-POD_1000379/P1123017" xmlDataType="decimal"/>
    </xmlCellPr>
  </singleXmlCell>
  <singleXmlCell id="788" r="U14" connectionId="0">
    <xmlCellPr id="1" uniqueName="P1081714">
      <xmlPr mapId="2" xpath="/GFI-IZD-POD/IPK-GFI-IZD-POD_1000379/P1081714" xmlDataType="decimal"/>
    </xmlCellPr>
  </singleXmlCell>
  <singleXmlCell id="789" r="V14" connectionId="0">
    <xmlCellPr id="1" uniqueName="P1081715">
      <xmlPr mapId="2" xpath="/GFI-IZD-POD/IPK-GFI-IZD-POD_1000379/P1081715" xmlDataType="decimal"/>
    </xmlCellPr>
  </singleXmlCell>
  <singleXmlCell id="790" r="W14" connectionId="0">
    <xmlCellPr id="1" uniqueName="P1081716">
      <xmlPr mapId="2" xpath="/GFI-IZD-POD/IPK-GFI-IZD-POD_1000379/P1081716" xmlDataType="decimal"/>
    </xmlCellPr>
  </singleXmlCell>
  <singleXmlCell id="791" r="X14" connectionId="0">
    <xmlCellPr id="1" uniqueName="P1081717">
      <xmlPr mapId="2" xpath="/GFI-IZD-POD/IPK-GFI-IZD-POD_1000379/P1081717" xmlDataType="decimal"/>
    </xmlCellPr>
  </singleXmlCell>
  <singleXmlCell id="792" r="Y14" connectionId="0">
    <xmlCellPr id="1" uniqueName="P1081718">
      <xmlPr mapId="2" xpath="/GFI-IZD-POD/IPK-GFI-IZD-POD_1000379/P1081718" xmlDataType="decimal"/>
    </xmlCellPr>
  </singleXmlCell>
  <singleXmlCell id="793" r="H15" connectionId="0">
    <xmlCellPr id="1" uniqueName="P1079864">
      <xmlPr mapId="2" xpath="/GFI-IZD-POD/IPK-GFI-IZD-POD_1000379/P1079864" xmlDataType="decimal"/>
    </xmlCellPr>
  </singleXmlCell>
  <singleXmlCell id="794" r="I15" connectionId="0">
    <xmlCellPr id="1" uniqueName="P1079865">
      <xmlPr mapId="2" xpath="/GFI-IZD-POD/IPK-GFI-IZD-POD_1000379/P1079865" xmlDataType="decimal"/>
    </xmlCellPr>
  </singleXmlCell>
  <singleXmlCell id="795" r="J15" connectionId="0">
    <xmlCellPr id="1" uniqueName="P1079866">
      <xmlPr mapId="2" xpath="/GFI-IZD-POD/IPK-GFI-IZD-POD_1000379/P1079866" xmlDataType="decimal"/>
    </xmlCellPr>
  </singleXmlCell>
  <singleXmlCell id="796" r="K15" connectionId="0">
    <xmlCellPr id="1" uniqueName="P1079867">
      <xmlPr mapId="2" xpath="/GFI-IZD-POD/IPK-GFI-IZD-POD_1000379/P1079867" xmlDataType="decimal"/>
    </xmlCellPr>
  </singleXmlCell>
  <singleXmlCell id="797" r="L15" connectionId="0">
    <xmlCellPr id="1" uniqueName="P1079868">
      <xmlPr mapId="2" xpath="/GFI-IZD-POD/IPK-GFI-IZD-POD_1000379/P1079868" xmlDataType="decimal"/>
    </xmlCellPr>
  </singleXmlCell>
  <singleXmlCell id="798" r="M15" connectionId="0">
    <xmlCellPr id="1" uniqueName="P1079869">
      <xmlPr mapId="2" xpath="/GFI-IZD-POD/IPK-GFI-IZD-POD_1000379/P1079869" xmlDataType="decimal"/>
    </xmlCellPr>
  </singleXmlCell>
  <singleXmlCell id="799" r="N15" connectionId="0">
    <xmlCellPr id="1" uniqueName="P1079870">
      <xmlPr mapId="2" xpath="/GFI-IZD-POD/IPK-GFI-IZD-POD_1000379/P1079870" xmlDataType="decimal"/>
    </xmlCellPr>
  </singleXmlCell>
  <singleXmlCell id="800" r="O15" connectionId="0">
    <xmlCellPr id="1" uniqueName="P1079871">
      <xmlPr mapId="2" xpath="/GFI-IZD-POD/IPK-GFI-IZD-POD_1000379/P1079871" xmlDataType="decimal"/>
    </xmlCellPr>
  </singleXmlCell>
  <singleXmlCell id="801" r="P15" connectionId="0">
    <xmlCellPr id="1" uniqueName="P1081874">
      <xmlPr mapId="2" xpath="/GFI-IZD-POD/IPK-GFI-IZD-POD_1000379/P1081874" xmlDataType="decimal"/>
    </xmlCellPr>
  </singleXmlCell>
  <singleXmlCell id="802" r="Q15" connectionId="0">
    <xmlCellPr id="1" uniqueName="P1081877">
      <xmlPr mapId="2" xpath="/GFI-IZD-POD/IPK-GFI-IZD-POD_1000379/P1081877" xmlDataType="decimal"/>
    </xmlCellPr>
  </singleXmlCell>
  <singleXmlCell id="803" r="R15" connectionId="0">
    <xmlCellPr id="1" uniqueName="P1081880">
      <xmlPr mapId="2" xpath="/GFI-IZD-POD/IPK-GFI-IZD-POD_1000379/P1081880" xmlDataType="decimal"/>
    </xmlCellPr>
  </singleXmlCell>
  <singleXmlCell id="804" r="S15" connectionId="0">
    <xmlCellPr id="1" uniqueName="P1123018">
      <xmlPr mapId="2" xpath="/GFI-IZD-POD/IPK-GFI-IZD-POD_1000379/P1123018" xmlDataType="decimal"/>
    </xmlCellPr>
  </singleXmlCell>
  <singleXmlCell id="805" r="T15" connectionId="0">
    <xmlCellPr id="1" uniqueName="P1123019">
      <xmlPr mapId="2" xpath="/GFI-IZD-POD/IPK-GFI-IZD-POD_1000379/P1123019" xmlDataType="decimal"/>
    </xmlCellPr>
  </singleXmlCell>
  <singleXmlCell id="806" r="U15" connectionId="0">
    <xmlCellPr id="1" uniqueName="P1081882">
      <xmlPr mapId="2" xpath="/GFI-IZD-POD/IPK-GFI-IZD-POD_1000379/P1081882" xmlDataType="decimal"/>
    </xmlCellPr>
  </singleXmlCell>
  <singleXmlCell id="807" r="V15" connectionId="0">
    <xmlCellPr id="1" uniqueName="P1081888">
      <xmlPr mapId="2" xpath="/GFI-IZD-POD/IPK-GFI-IZD-POD_1000379/P1081888" xmlDataType="decimal"/>
    </xmlCellPr>
  </singleXmlCell>
  <singleXmlCell id="808" r="W15" connectionId="0">
    <xmlCellPr id="1" uniqueName="P1081891">
      <xmlPr mapId="2" xpath="/GFI-IZD-POD/IPK-GFI-IZD-POD_1000379/P1081891" xmlDataType="decimal"/>
    </xmlCellPr>
  </singleXmlCell>
  <singleXmlCell id="809" r="X15" connectionId="0">
    <xmlCellPr id="1" uniqueName="P1081893">
      <xmlPr mapId="2" xpath="/GFI-IZD-POD/IPK-GFI-IZD-POD_1000379/P1081893" xmlDataType="decimal"/>
    </xmlCellPr>
  </singleXmlCell>
  <singleXmlCell id="810" r="Y15" connectionId="0">
    <xmlCellPr id="1" uniqueName="P1081895">
      <xmlPr mapId="2" xpath="/GFI-IZD-POD/IPK-GFI-IZD-POD_1000379/P1081895" xmlDataType="decimal"/>
    </xmlCellPr>
  </singleXmlCell>
  <singleXmlCell id="811" r="H16" connectionId="0">
    <xmlCellPr id="1" uniqueName="P1079872">
      <xmlPr mapId="2" xpath="/GFI-IZD-POD/IPK-GFI-IZD-POD_1000379/P1079872" xmlDataType="decimal"/>
    </xmlCellPr>
  </singleXmlCell>
  <singleXmlCell id="812" r="I16" connectionId="0">
    <xmlCellPr id="1" uniqueName="P1079873">
      <xmlPr mapId="2" xpath="/GFI-IZD-POD/IPK-GFI-IZD-POD_1000379/P1079873" xmlDataType="decimal"/>
    </xmlCellPr>
  </singleXmlCell>
  <singleXmlCell id="813" r="J16" connectionId="0">
    <xmlCellPr id="1" uniqueName="P1079874">
      <xmlPr mapId="2" xpath="/GFI-IZD-POD/IPK-GFI-IZD-POD_1000379/P1079874" xmlDataType="decimal"/>
    </xmlCellPr>
  </singleXmlCell>
  <singleXmlCell id="814" r="K16" connectionId="0">
    <xmlCellPr id="1" uniqueName="P1079875">
      <xmlPr mapId="2" xpath="/GFI-IZD-POD/IPK-GFI-IZD-POD_1000379/P1079875" xmlDataType="decimal"/>
    </xmlCellPr>
  </singleXmlCell>
  <singleXmlCell id="815" r="L16" connectionId="0">
    <xmlCellPr id="1" uniqueName="P1079876">
      <xmlPr mapId="2" xpath="/GFI-IZD-POD/IPK-GFI-IZD-POD_1000379/P1079876" xmlDataType="decimal"/>
    </xmlCellPr>
  </singleXmlCell>
  <singleXmlCell id="816" r="M16" connectionId="0">
    <xmlCellPr id="1" uniqueName="P1079877">
      <xmlPr mapId="2" xpath="/GFI-IZD-POD/IPK-GFI-IZD-POD_1000379/P1079877" xmlDataType="decimal"/>
    </xmlCellPr>
  </singleXmlCell>
  <singleXmlCell id="817" r="N16" connectionId="0">
    <xmlCellPr id="1" uniqueName="P1079878">
      <xmlPr mapId="2" xpath="/GFI-IZD-POD/IPK-GFI-IZD-POD_1000379/P1079878" xmlDataType="decimal"/>
    </xmlCellPr>
  </singleXmlCell>
  <singleXmlCell id="818" r="O16" connectionId="0">
    <xmlCellPr id="1" uniqueName="P1079879">
      <xmlPr mapId="2" xpath="/GFI-IZD-POD/IPK-GFI-IZD-POD_1000379/P1079879" xmlDataType="decimal"/>
    </xmlCellPr>
  </singleXmlCell>
  <singleXmlCell id="819" r="P16" connectionId="0">
    <xmlCellPr id="1" uniqueName="P1081898">
      <xmlPr mapId="2" xpath="/GFI-IZD-POD/IPK-GFI-IZD-POD_1000379/P1081898" xmlDataType="decimal"/>
    </xmlCellPr>
  </singleXmlCell>
  <singleXmlCell id="820" r="Q16" connectionId="0">
    <xmlCellPr id="1" uniqueName="P1081900">
      <xmlPr mapId="2" xpath="/GFI-IZD-POD/IPK-GFI-IZD-POD_1000379/P1081900" xmlDataType="decimal"/>
    </xmlCellPr>
  </singleXmlCell>
  <singleXmlCell id="821" r="R16" connectionId="0">
    <xmlCellPr id="1" uniqueName="P1081902">
      <xmlPr mapId="2" xpath="/GFI-IZD-POD/IPK-GFI-IZD-POD_1000379/P1081902" xmlDataType="decimal"/>
    </xmlCellPr>
  </singleXmlCell>
  <singleXmlCell id="822" r="S16" connectionId="0">
    <xmlCellPr id="1" uniqueName="P1123020">
      <xmlPr mapId="2" xpath="/GFI-IZD-POD/IPK-GFI-IZD-POD_1000379/P1123020" xmlDataType="decimal"/>
    </xmlCellPr>
  </singleXmlCell>
  <singleXmlCell id="823" r="T16" connectionId="0">
    <xmlCellPr id="1" uniqueName="P1123021">
      <xmlPr mapId="2" xpath="/GFI-IZD-POD/IPK-GFI-IZD-POD_1000379/P1123021" xmlDataType="decimal"/>
    </xmlCellPr>
  </singleXmlCell>
  <singleXmlCell id="824" r="U16" connectionId="0">
    <xmlCellPr id="1" uniqueName="P1081903">
      <xmlPr mapId="2" xpath="/GFI-IZD-POD/IPK-GFI-IZD-POD_1000379/P1081903" xmlDataType="decimal"/>
    </xmlCellPr>
  </singleXmlCell>
  <singleXmlCell id="825" r="V16" connectionId="0">
    <xmlCellPr id="1" uniqueName="P1081906">
      <xmlPr mapId="2" xpath="/GFI-IZD-POD/IPK-GFI-IZD-POD_1000379/P1081906" xmlDataType="decimal"/>
    </xmlCellPr>
  </singleXmlCell>
  <singleXmlCell id="826" r="W16" connectionId="0">
    <xmlCellPr id="1" uniqueName="P1081908">
      <xmlPr mapId="2" xpath="/GFI-IZD-POD/IPK-GFI-IZD-POD_1000379/P1081908" xmlDataType="decimal"/>
    </xmlCellPr>
  </singleXmlCell>
  <singleXmlCell id="827" r="X16" connectionId="0">
    <xmlCellPr id="1" uniqueName="P1081915">
      <xmlPr mapId="2" xpath="/GFI-IZD-POD/IPK-GFI-IZD-POD_1000379/P1081915" xmlDataType="decimal"/>
    </xmlCellPr>
  </singleXmlCell>
  <singleXmlCell id="828" r="Y16" connectionId="0">
    <xmlCellPr id="1" uniqueName="P1081918">
      <xmlPr mapId="2" xpath="/GFI-IZD-POD/IPK-GFI-IZD-POD_1000379/P1081918" xmlDataType="decimal"/>
    </xmlCellPr>
  </singleXmlCell>
  <singleXmlCell id="829" r="H17" connectionId="0">
    <xmlCellPr id="1" uniqueName="P1079880">
      <xmlPr mapId="2" xpath="/GFI-IZD-POD/IPK-GFI-IZD-POD_1000379/P1079880" xmlDataType="decimal"/>
    </xmlCellPr>
  </singleXmlCell>
  <singleXmlCell id="830" r="I17" connectionId="0">
    <xmlCellPr id="1" uniqueName="P1079881">
      <xmlPr mapId="2" xpath="/GFI-IZD-POD/IPK-GFI-IZD-POD_1000379/P1079881" xmlDataType="decimal"/>
    </xmlCellPr>
  </singleXmlCell>
  <singleXmlCell id="831" r="J17" connectionId="0">
    <xmlCellPr id="1" uniqueName="P1079882">
      <xmlPr mapId="2" xpath="/GFI-IZD-POD/IPK-GFI-IZD-POD_1000379/P1079882" xmlDataType="decimal"/>
    </xmlCellPr>
  </singleXmlCell>
  <singleXmlCell id="832" r="K17" connectionId="0">
    <xmlCellPr id="1" uniqueName="P1079883">
      <xmlPr mapId="2" xpath="/GFI-IZD-POD/IPK-GFI-IZD-POD_1000379/P1079883" xmlDataType="decimal"/>
    </xmlCellPr>
  </singleXmlCell>
  <singleXmlCell id="833" r="L17" connectionId="0">
    <xmlCellPr id="1" uniqueName="P1079884">
      <xmlPr mapId="2" xpath="/GFI-IZD-POD/IPK-GFI-IZD-POD_1000379/P1079884" xmlDataType="decimal"/>
    </xmlCellPr>
  </singleXmlCell>
  <singleXmlCell id="834" r="M17" connectionId="0">
    <xmlCellPr id="1" uniqueName="P1079885">
      <xmlPr mapId="2" xpath="/GFI-IZD-POD/IPK-GFI-IZD-POD_1000379/P1079885" xmlDataType="decimal"/>
    </xmlCellPr>
  </singleXmlCell>
  <singleXmlCell id="835" r="N17" connectionId="0">
    <xmlCellPr id="1" uniqueName="P1079886">
      <xmlPr mapId="2" xpath="/GFI-IZD-POD/IPK-GFI-IZD-POD_1000379/P1079886" xmlDataType="decimal"/>
    </xmlCellPr>
  </singleXmlCell>
  <singleXmlCell id="836" r="O17" connectionId="0">
    <xmlCellPr id="1" uniqueName="P1079887">
      <xmlPr mapId="2" xpath="/GFI-IZD-POD/IPK-GFI-IZD-POD_1000379/P1079887" xmlDataType="decimal"/>
    </xmlCellPr>
  </singleXmlCell>
  <singleXmlCell id="837" r="P17" connectionId="0">
    <xmlCellPr id="1" uniqueName="P1081920">
      <xmlPr mapId="2" xpath="/GFI-IZD-POD/IPK-GFI-IZD-POD_1000379/P1081920" xmlDataType="decimal"/>
    </xmlCellPr>
  </singleXmlCell>
  <singleXmlCell id="838" r="Q17" connectionId="0">
    <xmlCellPr id="1" uniqueName="P1081922">
      <xmlPr mapId="2" xpath="/GFI-IZD-POD/IPK-GFI-IZD-POD_1000379/P1081922" xmlDataType="decimal"/>
    </xmlCellPr>
  </singleXmlCell>
  <singleXmlCell id="839" r="R17" connectionId="0">
    <xmlCellPr id="1" uniqueName="P1081925">
      <xmlPr mapId="2" xpath="/GFI-IZD-POD/IPK-GFI-IZD-POD_1000379/P1081925" xmlDataType="decimal"/>
    </xmlCellPr>
  </singleXmlCell>
  <singleXmlCell id="840" r="S17" connectionId="0">
    <xmlCellPr id="1" uniqueName="P1123022">
      <xmlPr mapId="2" xpath="/GFI-IZD-POD/IPK-GFI-IZD-POD_1000379/P1123022" xmlDataType="decimal"/>
    </xmlCellPr>
  </singleXmlCell>
  <singleXmlCell id="841" r="T17" connectionId="0">
    <xmlCellPr id="1" uniqueName="P1123023">
      <xmlPr mapId="2" xpath="/GFI-IZD-POD/IPK-GFI-IZD-POD_1000379/P1123023" xmlDataType="decimal"/>
    </xmlCellPr>
  </singleXmlCell>
  <singleXmlCell id="842" r="U17" connectionId="0">
    <xmlCellPr id="1" uniqueName="P1081927">
      <xmlPr mapId="2" xpath="/GFI-IZD-POD/IPK-GFI-IZD-POD_1000379/P1081927" xmlDataType="decimal"/>
    </xmlCellPr>
  </singleXmlCell>
  <singleXmlCell id="843" r="V17" connectionId="0">
    <xmlCellPr id="1" uniqueName="P1081929">
      <xmlPr mapId="2" xpath="/GFI-IZD-POD/IPK-GFI-IZD-POD_1000379/P1081929" xmlDataType="decimal"/>
    </xmlCellPr>
  </singleXmlCell>
  <singleXmlCell id="844" r="W17" connectionId="0">
    <xmlCellPr id="1" uniqueName="P1081930">
      <xmlPr mapId="2" xpath="/GFI-IZD-POD/IPK-GFI-IZD-POD_1000379/P1081930" xmlDataType="decimal"/>
    </xmlCellPr>
  </singleXmlCell>
  <singleXmlCell id="845" r="X17" connectionId="0">
    <xmlCellPr id="1" uniqueName="P1081932">
      <xmlPr mapId="2" xpath="/GFI-IZD-POD/IPK-GFI-IZD-POD_1000379/P1081932" xmlDataType="decimal"/>
    </xmlCellPr>
  </singleXmlCell>
  <singleXmlCell id="846" r="Y17" connectionId="0">
    <xmlCellPr id="1" uniqueName="P1081934">
      <xmlPr mapId="2" xpath="/GFI-IZD-POD/IPK-GFI-IZD-POD_1000379/P1081934" xmlDataType="decimal"/>
    </xmlCellPr>
  </singleXmlCell>
  <singleXmlCell id="847" r="H18" connectionId="0">
    <xmlCellPr id="1" uniqueName="P1079888">
      <xmlPr mapId="2" xpath="/GFI-IZD-POD/IPK-GFI-IZD-POD_1000379/P1079888" xmlDataType="decimal"/>
    </xmlCellPr>
  </singleXmlCell>
  <singleXmlCell id="848" r="I18" connectionId="0">
    <xmlCellPr id="1" uniqueName="P1079889">
      <xmlPr mapId="2" xpath="/GFI-IZD-POD/IPK-GFI-IZD-POD_1000379/P1079889" xmlDataType="decimal"/>
    </xmlCellPr>
  </singleXmlCell>
  <singleXmlCell id="849" r="J18" connectionId="0">
    <xmlCellPr id="1" uniqueName="P1079890">
      <xmlPr mapId="2" xpath="/GFI-IZD-POD/IPK-GFI-IZD-POD_1000379/P1079890" xmlDataType="decimal"/>
    </xmlCellPr>
  </singleXmlCell>
  <singleXmlCell id="850" r="K18" connectionId="0">
    <xmlCellPr id="1" uniqueName="P1079891">
      <xmlPr mapId="2" xpath="/GFI-IZD-POD/IPK-GFI-IZD-POD_1000379/P1079891" xmlDataType="decimal"/>
    </xmlCellPr>
  </singleXmlCell>
  <singleXmlCell id="851" r="L18" connectionId="0">
    <xmlCellPr id="1" uniqueName="P1079892">
      <xmlPr mapId="2" xpath="/GFI-IZD-POD/IPK-GFI-IZD-POD_1000379/P1079892" xmlDataType="decimal"/>
    </xmlCellPr>
  </singleXmlCell>
  <singleXmlCell id="852" r="M18" connectionId="0">
    <xmlCellPr id="1" uniqueName="P1079893">
      <xmlPr mapId="2" xpath="/GFI-IZD-POD/IPK-GFI-IZD-POD_1000379/P1079893" xmlDataType="decimal"/>
    </xmlCellPr>
  </singleXmlCell>
  <singleXmlCell id="853" r="N18" connectionId="0">
    <xmlCellPr id="1" uniqueName="P1079894">
      <xmlPr mapId="2" xpath="/GFI-IZD-POD/IPK-GFI-IZD-POD_1000379/P1079894" xmlDataType="decimal"/>
    </xmlCellPr>
  </singleXmlCell>
  <singleXmlCell id="854" r="O18" connectionId="0">
    <xmlCellPr id="1" uniqueName="P1079895">
      <xmlPr mapId="2" xpath="/GFI-IZD-POD/IPK-GFI-IZD-POD_1000379/P1079895" xmlDataType="decimal"/>
    </xmlCellPr>
  </singleXmlCell>
  <singleXmlCell id="855" r="P18" connectionId="0">
    <xmlCellPr id="1" uniqueName="P1081936">
      <xmlPr mapId="2" xpath="/GFI-IZD-POD/IPK-GFI-IZD-POD_1000379/P1081936" xmlDataType="decimal"/>
    </xmlCellPr>
  </singleXmlCell>
  <singleXmlCell id="856" r="Q18" connectionId="0">
    <xmlCellPr id="1" uniqueName="P1081938">
      <xmlPr mapId="2" xpath="/GFI-IZD-POD/IPK-GFI-IZD-POD_1000379/P1081938" xmlDataType="decimal"/>
    </xmlCellPr>
  </singleXmlCell>
  <singleXmlCell id="857" r="R18" connectionId="0">
    <xmlCellPr id="1" uniqueName="P1081940">
      <xmlPr mapId="2" xpath="/GFI-IZD-POD/IPK-GFI-IZD-POD_1000379/P1081940" xmlDataType="decimal"/>
    </xmlCellPr>
  </singleXmlCell>
  <singleXmlCell id="858" r="S18" connectionId="0">
    <xmlCellPr id="1" uniqueName="P1123024">
      <xmlPr mapId="2" xpath="/GFI-IZD-POD/IPK-GFI-IZD-POD_1000379/P1123024" xmlDataType="decimal"/>
    </xmlCellPr>
  </singleXmlCell>
  <singleXmlCell id="859" r="T18" connectionId="0">
    <xmlCellPr id="1" uniqueName="P1123025">
      <xmlPr mapId="2" xpath="/GFI-IZD-POD/IPK-GFI-IZD-POD_1000379/P1123025" xmlDataType="decimal"/>
    </xmlCellPr>
  </singleXmlCell>
  <singleXmlCell id="860" r="U18" connectionId="0">
    <xmlCellPr id="1" uniqueName="P1081942">
      <xmlPr mapId="2" xpath="/GFI-IZD-POD/IPK-GFI-IZD-POD_1000379/P1081942" xmlDataType="decimal"/>
    </xmlCellPr>
  </singleXmlCell>
  <singleXmlCell id="861" r="V18" connectionId="0">
    <xmlCellPr id="1" uniqueName="P1081944">
      <xmlPr mapId="2" xpath="/GFI-IZD-POD/IPK-GFI-IZD-POD_1000379/P1081944" xmlDataType="decimal"/>
    </xmlCellPr>
  </singleXmlCell>
  <singleXmlCell id="862" r="W18" connectionId="0">
    <xmlCellPr id="1" uniqueName="P1081946">
      <xmlPr mapId="2" xpath="/GFI-IZD-POD/IPK-GFI-IZD-POD_1000379/P1081946" xmlDataType="decimal"/>
    </xmlCellPr>
  </singleXmlCell>
  <singleXmlCell id="863" r="X18" connectionId="0">
    <xmlCellPr id="1" uniqueName="P1081948">
      <xmlPr mapId="2" xpath="/GFI-IZD-POD/IPK-GFI-IZD-POD_1000379/P1081948" xmlDataType="decimal"/>
    </xmlCellPr>
  </singleXmlCell>
  <singleXmlCell id="864" r="Y18" connectionId="0">
    <xmlCellPr id="1" uniqueName="P1081950">
      <xmlPr mapId="2" xpath="/GFI-IZD-POD/IPK-GFI-IZD-POD_1000379/P1081950" xmlDataType="decimal"/>
    </xmlCellPr>
  </singleXmlCell>
  <singleXmlCell id="865" r="H19" connectionId="0">
    <xmlCellPr id="1" uniqueName="P1079896">
      <xmlPr mapId="2" xpath="/GFI-IZD-POD/IPK-GFI-IZD-POD_1000379/P1079896" xmlDataType="decimal"/>
    </xmlCellPr>
  </singleXmlCell>
  <singleXmlCell id="866" r="I19" connectionId="0">
    <xmlCellPr id="1" uniqueName="P1079897">
      <xmlPr mapId="2" xpath="/GFI-IZD-POD/IPK-GFI-IZD-POD_1000379/P1079897" xmlDataType="decimal"/>
    </xmlCellPr>
  </singleXmlCell>
  <singleXmlCell id="867" r="J19" connectionId="0">
    <xmlCellPr id="1" uniqueName="P1079898">
      <xmlPr mapId="2" xpath="/GFI-IZD-POD/IPK-GFI-IZD-POD_1000379/P1079898" xmlDataType="decimal"/>
    </xmlCellPr>
  </singleXmlCell>
  <singleXmlCell id="868" r="K19" connectionId="0">
    <xmlCellPr id="1" uniqueName="P1079899">
      <xmlPr mapId="2" xpath="/GFI-IZD-POD/IPK-GFI-IZD-POD_1000379/P1079899" xmlDataType="decimal"/>
    </xmlCellPr>
  </singleXmlCell>
  <singleXmlCell id="869" r="L19" connectionId="0">
    <xmlCellPr id="1" uniqueName="P1079900">
      <xmlPr mapId="2" xpath="/GFI-IZD-POD/IPK-GFI-IZD-POD_1000379/P1079900" xmlDataType="decimal"/>
    </xmlCellPr>
  </singleXmlCell>
  <singleXmlCell id="870" r="M19" connectionId="0">
    <xmlCellPr id="1" uniqueName="P1079901">
      <xmlPr mapId="2" xpath="/GFI-IZD-POD/IPK-GFI-IZD-POD_1000379/P1079901" xmlDataType="decimal"/>
    </xmlCellPr>
  </singleXmlCell>
  <singleXmlCell id="871" r="N19" connectionId="0">
    <xmlCellPr id="1" uniqueName="P1079902">
      <xmlPr mapId="2" xpath="/GFI-IZD-POD/IPK-GFI-IZD-POD_1000379/P1079902" xmlDataType="decimal"/>
    </xmlCellPr>
  </singleXmlCell>
  <singleXmlCell id="872" r="O19" connectionId="0">
    <xmlCellPr id="1" uniqueName="P1079903">
      <xmlPr mapId="2" xpath="/GFI-IZD-POD/IPK-GFI-IZD-POD_1000379/P1079903" xmlDataType="decimal"/>
    </xmlCellPr>
  </singleXmlCell>
  <singleXmlCell id="873" r="P19" connectionId="0">
    <xmlCellPr id="1" uniqueName="P1081953">
      <xmlPr mapId="2" xpath="/GFI-IZD-POD/IPK-GFI-IZD-POD_1000379/P1081953" xmlDataType="decimal"/>
    </xmlCellPr>
  </singleXmlCell>
  <singleXmlCell id="874" r="Q19" connectionId="0">
    <xmlCellPr id="1" uniqueName="P1081958">
      <xmlPr mapId="2" xpath="/GFI-IZD-POD/IPK-GFI-IZD-POD_1000379/P1081958" xmlDataType="decimal"/>
    </xmlCellPr>
  </singleXmlCell>
  <singleXmlCell id="875" r="R19" connectionId="0">
    <xmlCellPr id="1" uniqueName="P1081960">
      <xmlPr mapId="2" xpath="/GFI-IZD-POD/IPK-GFI-IZD-POD_1000379/P1081960" xmlDataType="decimal"/>
    </xmlCellPr>
  </singleXmlCell>
  <singleXmlCell id="876" r="S19" connectionId="0">
    <xmlCellPr id="1" uniqueName="P1123026">
      <xmlPr mapId="2" xpath="/GFI-IZD-POD/IPK-GFI-IZD-POD_1000379/P1123026" xmlDataType="decimal"/>
    </xmlCellPr>
  </singleXmlCell>
  <singleXmlCell id="877" r="T19" connectionId="0">
    <xmlCellPr id="1" uniqueName="P1123027">
      <xmlPr mapId="2" xpath="/GFI-IZD-POD/IPK-GFI-IZD-POD_1000379/P1123027" xmlDataType="decimal"/>
    </xmlCellPr>
  </singleXmlCell>
  <singleXmlCell id="878" r="U19" connectionId="0">
    <xmlCellPr id="1" uniqueName="P1081962">
      <xmlPr mapId="2" xpath="/GFI-IZD-POD/IPK-GFI-IZD-POD_1000379/P1081962" xmlDataType="decimal"/>
    </xmlCellPr>
  </singleXmlCell>
  <singleXmlCell id="879" r="V19" connectionId="0">
    <xmlCellPr id="1" uniqueName="P1081964">
      <xmlPr mapId="2" xpath="/GFI-IZD-POD/IPK-GFI-IZD-POD_1000379/P1081964" xmlDataType="decimal"/>
    </xmlCellPr>
  </singleXmlCell>
  <singleXmlCell id="880" r="W19" connectionId="0">
    <xmlCellPr id="1" uniqueName="P1081966">
      <xmlPr mapId="2" xpath="/GFI-IZD-POD/IPK-GFI-IZD-POD_1000379/P1081966" xmlDataType="decimal"/>
    </xmlCellPr>
  </singleXmlCell>
  <singleXmlCell id="881" r="X19" connectionId="0">
    <xmlCellPr id="1" uniqueName="P1081968">
      <xmlPr mapId="2" xpath="/GFI-IZD-POD/IPK-GFI-IZD-POD_1000379/P1081968" xmlDataType="decimal"/>
    </xmlCellPr>
  </singleXmlCell>
  <singleXmlCell id="882" r="Y19" connectionId="0">
    <xmlCellPr id="1" uniqueName="P1081970">
      <xmlPr mapId="2" xpath="/GFI-IZD-POD/IPK-GFI-IZD-POD_1000379/P1081970" xmlDataType="decimal"/>
    </xmlCellPr>
  </singleXmlCell>
  <singleXmlCell id="883" r="H20" connectionId="0">
    <xmlCellPr id="1" uniqueName="P1079904">
      <xmlPr mapId="2" xpath="/GFI-IZD-POD/IPK-GFI-IZD-POD_1000379/P1079904" xmlDataType="decimal"/>
    </xmlCellPr>
  </singleXmlCell>
  <singleXmlCell id="884" r="I20" connectionId="0">
    <xmlCellPr id="1" uniqueName="P1079905">
      <xmlPr mapId="2" xpath="/GFI-IZD-POD/IPK-GFI-IZD-POD_1000379/P1079905" xmlDataType="decimal"/>
    </xmlCellPr>
  </singleXmlCell>
  <singleXmlCell id="885" r="J20" connectionId="0">
    <xmlCellPr id="1" uniqueName="P1079906">
      <xmlPr mapId="2" xpath="/GFI-IZD-POD/IPK-GFI-IZD-POD_1000379/P1079906" xmlDataType="decimal"/>
    </xmlCellPr>
  </singleXmlCell>
  <singleXmlCell id="886" r="K20" connectionId="0">
    <xmlCellPr id="1" uniqueName="P1079907">
      <xmlPr mapId="2" xpath="/GFI-IZD-POD/IPK-GFI-IZD-POD_1000379/P1079907" xmlDataType="decimal"/>
    </xmlCellPr>
  </singleXmlCell>
  <singleXmlCell id="887" r="L20" connectionId="0">
    <xmlCellPr id="1" uniqueName="P1079908">
      <xmlPr mapId="2" xpath="/GFI-IZD-POD/IPK-GFI-IZD-POD_1000379/P1079908" xmlDataType="decimal"/>
    </xmlCellPr>
  </singleXmlCell>
  <singleXmlCell id="888" r="M20" connectionId="0">
    <xmlCellPr id="1" uniqueName="P1079909">
      <xmlPr mapId="2" xpath="/GFI-IZD-POD/IPK-GFI-IZD-POD_1000379/P1079909" xmlDataType="decimal"/>
    </xmlCellPr>
  </singleXmlCell>
  <singleXmlCell id="889" r="N20" connectionId="0">
    <xmlCellPr id="1" uniqueName="P1079910">
      <xmlPr mapId="2" xpath="/GFI-IZD-POD/IPK-GFI-IZD-POD_1000379/P1079910" xmlDataType="decimal"/>
    </xmlCellPr>
  </singleXmlCell>
  <singleXmlCell id="890" r="O20" connectionId="0">
    <xmlCellPr id="1" uniqueName="P1079912">
      <xmlPr mapId="2" xpath="/GFI-IZD-POD/IPK-GFI-IZD-POD_1000379/P1079912" xmlDataType="decimal"/>
    </xmlCellPr>
  </singleXmlCell>
  <singleXmlCell id="891" r="P20" connectionId="0">
    <xmlCellPr id="1" uniqueName="P1081972">
      <xmlPr mapId="2" xpath="/GFI-IZD-POD/IPK-GFI-IZD-POD_1000379/P1081972" xmlDataType="decimal"/>
    </xmlCellPr>
  </singleXmlCell>
  <singleXmlCell id="892" r="Q20" connectionId="0">
    <xmlCellPr id="1" uniqueName="P1081973">
      <xmlPr mapId="2" xpath="/GFI-IZD-POD/IPK-GFI-IZD-POD_1000379/P1081973" xmlDataType="decimal"/>
    </xmlCellPr>
  </singleXmlCell>
  <singleXmlCell id="893" r="R20" connectionId="0">
    <xmlCellPr id="1" uniqueName="P1081975">
      <xmlPr mapId="2" xpath="/GFI-IZD-POD/IPK-GFI-IZD-POD_1000379/P1081975" xmlDataType="decimal"/>
    </xmlCellPr>
  </singleXmlCell>
  <singleXmlCell id="894" r="S20" connectionId="0">
    <xmlCellPr id="1" uniqueName="P1123028">
      <xmlPr mapId="2" xpath="/GFI-IZD-POD/IPK-GFI-IZD-POD_1000379/P1123028" xmlDataType="decimal"/>
    </xmlCellPr>
  </singleXmlCell>
  <singleXmlCell id="895" r="T20" connectionId="0">
    <xmlCellPr id="1" uniqueName="P1123029">
      <xmlPr mapId="2" xpath="/GFI-IZD-POD/IPK-GFI-IZD-POD_1000379/P1123029" xmlDataType="decimal"/>
    </xmlCellPr>
  </singleXmlCell>
  <singleXmlCell id="896" r="U20" connectionId="0">
    <xmlCellPr id="1" uniqueName="P1081977">
      <xmlPr mapId="2" xpath="/GFI-IZD-POD/IPK-GFI-IZD-POD_1000379/P1081977" xmlDataType="decimal"/>
    </xmlCellPr>
  </singleXmlCell>
  <singleXmlCell id="897" r="V20" connectionId="0">
    <xmlCellPr id="1" uniqueName="P1081978">
      <xmlPr mapId="2" xpath="/GFI-IZD-POD/IPK-GFI-IZD-POD_1000379/P1081978" xmlDataType="decimal"/>
    </xmlCellPr>
  </singleXmlCell>
  <singleXmlCell id="898" r="W20" connectionId="0">
    <xmlCellPr id="1" uniqueName="P1081980">
      <xmlPr mapId="2" xpath="/GFI-IZD-POD/IPK-GFI-IZD-POD_1000379/P1081980" xmlDataType="decimal"/>
    </xmlCellPr>
  </singleXmlCell>
  <singleXmlCell id="899" r="X20" connectionId="0">
    <xmlCellPr id="1" uniqueName="P1081982">
      <xmlPr mapId="2" xpath="/GFI-IZD-POD/IPK-GFI-IZD-POD_1000379/P1081982" xmlDataType="decimal"/>
    </xmlCellPr>
  </singleXmlCell>
  <singleXmlCell id="900" r="Y20" connectionId="0">
    <xmlCellPr id="1" uniqueName="P1081984">
      <xmlPr mapId="2" xpath="/GFI-IZD-POD/IPK-GFI-IZD-POD_1000379/P1081984" xmlDataType="decimal"/>
    </xmlCellPr>
  </singleXmlCell>
  <singleXmlCell id="901" r="H21" connectionId="0">
    <xmlCellPr id="1" uniqueName="P1079911">
      <xmlPr mapId="2" xpath="/GFI-IZD-POD/IPK-GFI-IZD-POD_1000379/P1079911" xmlDataType="decimal"/>
    </xmlCellPr>
  </singleXmlCell>
  <singleXmlCell id="902" r="I21" connectionId="0">
    <xmlCellPr id="1" uniqueName="P1079913">
      <xmlPr mapId="2" xpath="/GFI-IZD-POD/IPK-GFI-IZD-POD_1000379/P1079913" xmlDataType="decimal"/>
    </xmlCellPr>
  </singleXmlCell>
  <singleXmlCell id="903" r="J21" connectionId="0">
    <xmlCellPr id="1" uniqueName="P1079914">
      <xmlPr mapId="2" xpath="/GFI-IZD-POD/IPK-GFI-IZD-POD_1000379/P1079914" xmlDataType="decimal"/>
    </xmlCellPr>
  </singleXmlCell>
  <singleXmlCell id="904" r="K21" connectionId="0">
    <xmlCellPr id="1" uniqueName="P1079915">
      <xmlPr mapId="2" xpath="/GFI-IZD-POD/IPK-GFI-IZD-POD_1000379/P1079915" xmlDataType="decimal"/>
    </xmlCellPr>
  </singleXmlCell>
  <singleXmlCell id="905" r="L21" connectionId="0">
    <xmlCellPr id="1" uniqueName="P1079916">
      <xmlPr mapId="2" xpath="/GFI-IZD-POD/IPK-GFI-IZD-POD_1000379/P1079916" xmlDataType="decimal"/>
    </xmlCellPr>
  </singleXmlCell>
  <singleXmlCell id="906" r="M21" connectionId="0">
    <xmlCellPr id="1" uniqueName="P1079917">
      <xmlPr mapId="2" xpath="/GFI-IZD-POD/IPK-GFI-IZD-POD_1000379/P1079917" xmlDataType="decimal"/>
    </xmlCellPr>
  </singleXmlCell>
  <singleXmlCell id="907" r="N21" connectionId="0">
    <xmlCellPr id="1" uniqueName="P1079918">
      <xmlPr mapId="2" xpath="/GFI-IZD-POD/IPK-GFI-IZD-POD_1000379/P1079918" xmlDataType="decimal"/>
    </xmlCellPr>
  </singleXmlCell>
  <singleXmlCell id="908" r="O21" connectionId="0">
    <xmlCellPr id="1" uniqueName="P1079919">
      <xmlPr mapId="2" xpath="/GFI-IZD-POD/IPK-GFI-IZD-POD_1000379/P1079919" xmlDataType="decimal"/>
    </xmlCellPr>
  </singleXmlCell>
  <singleXmlCell id="909" r="P21" connectionId="0">
    <xmlCellPr id="1" uniqueName="P1081986">
      <xmlPr mapId="2" xpath="/GFI-IZD-POD/IPK-GFI-IZD-POD_1000379/P1081986" xmlDataType="decimal"/>
    </xmlCellPr>
  </singleXmlCell>
  <singleXmlCell id="910" r="Q21" connectionId="0">
    <xmlCellPr id="1" uniqueName="P1081988">
      <xmlPr mapId="2" xpath="/GFI-IZD-POD/IPK-GFI-IZD-POD_1000379/P1081988" xmlDataType="decimal"/>
    </xmlCellPr>
  </singleXmlCell>
  <singleXmlCell id="911" r="R21" connectionId="0">
    <xmlCellPr id="1" uniqueName="P1081990">
      <xmlPr mapId="2" xpath="/GFI-IZD-POD/IPK-GFI-IZD-POD_1000379/P1081990" xmlDataType="decimal"/>
    </xmlCellPr>
  </singleXmlCell>
  <singleXmlCell id="912" r="S21" connectionId="0">
    <xmlCellPr id="1" uniqueName="P1123030">
      <xmlPr mapId="2" xpath="/GFI-IZD-POD/IPK-GFI-IZD-POD_1000379/P1123030" xmlDataType="decimal"/>
    </xmlCellPr>
  </singleXmlCell>
  <singleXmlCell id="913" r="T21" connectionId="0">
    <xmlCellPr id="1" uniqueName="P1123031">
      <xmlPr mapId="2" xpath="/GFI-IZD-POD/IPK-GFI-IZD-POD_1000379/P1123031" xmlDataType="decimal"/>
    </xmlCellPr>
  </singleXmlCell>
  <singleXmlCell id="914" r="U21" connectionId="0">
    <xmlCellPr id="1" uniqueName="P1081993">
      <xmlPr mapId="2" xpath="/GFI-IZD-POD/IPK-GFI-IZD-POD_1000379/P1081993" xmlDataType="decimal"/>
    </xmlCellPr>
  </singleXmlCell>
  <singleXmlCell id="915" r="V21" connectionId="0">
    <xmlCellPr id="1" uniqueName="P1081995">
      <xmlPr mapId="2" xpath="/GFI-IZD-POD/IPK-GFI-IZD-POD_1000379/P1081995" xmlDataType="decimal"/>
    </xmlCellPr>
  </singleXmlCell>
  <singleXmlCell id="916" r="W21" connectionId="0">
    <xmlCellPr id="1" uniqueName="P1081997">
      <xmlPr mapId="2" xpath="/GFI-IZD-POD/IPK-GFI-IZD-POD_1000379/P1081997" xmlDataType="decimal"/>
    </xmlCellPr>
  </singleXmlCell>
  <singleXmlCell id="917" r="X21" connectionId="0">
    <xmlCellPr id="1" uniqueName="P1081999">
      <xmlPr mapId="2" xpath="/GFI-IZD-POD/IPK-GFI-IZD-POD_1000379/P1081999" xmlDataType="decimal"/>
    </xmlCellPr>
  </singleXmlCell>
  <singleXmlCell id="918" r="Y21" connectionId="0">
    <xmlCellPr id="1" uniqueName="P1082001">
      <xmlPr mapId="2" xpath="/GFI-IZD-POD/IPK-GFI-IZD-POD_1000379/P1082001" xmlDataType="decimal"/>
    </xmlCellPr>
  </singleXmlCell>
  <singleXmlCell id="919" r="H22" connectionId="0">
    <xmlCellPr id="1" uniqueName="P1079928">
      <xmlPr mapId="2" xpath="/GFI-IZD-POD/IPK-GFI-IZD-POD_1000379/P1079928" xmlDataType="decimal"/>
    </xmlCellPr>
  </singleXmlCell>
  <singleXmlCell id="920" r="I22" connectionId="0">
    <xmlCellPr id="1" uniqueName="P1079929">
      <xmlPr mapId="2" xpath="/GFI-IZD-POD/IPK-GFI-IZD-POD_1000379/P1079929" xmlDataType="decimal"/>
    </xmlCellPr>
  </singleXmlCell>
  <singleXmlCell id="921" r="J22" connectionId="0">
    <xmlCellPr id="1" uniqueName="P1079930">
      <xmlPr mapId="2" xpath="/GFI-IZD-POD/IPK-GFI-IZD-POD_1000379/P1079930" xmlDataType="decimal"/>
    </xmlCellPr>
  </singleXmlCell>
  <singleXmlCell id="922" r="K22" connectionId="0">
    <xmlCellPr id="1" uniqueName="P1079931">
      <xmlPr mapId="2" xpath="/GFI-IZD-POD/IPK-GFI-IZD-POD_1000379/P1079931" xmlDataType="decimal"/>
    </xmlCellPr>
  </singleXmlCell>
  <singleXmlCell id="923" r="L22" connectionId="0">
    <xmlCellPr id="1" uniqueName="P1079932">
      <xmlPr mapId="2" xpath="/GFI-IZD-POD/IPK-GFI-IZD-POD_1000379/P1079932" xmlDataType="decimal"/>
    </xmlCellPr>
  </singleXmlCell>
  <singleXmlCell id="924" r="M22" connectionId="0">
    <xmlCellPr id="1" uniqueName="P1079933">
      <xmlPr mapId="2" xpath="/GFI-IZD-POD/IPK-GFI-IZD-POD_1000379/P1079933" xmlDataType="decimal"/>
    </xmlCellPr>
  </singleXmlCell>
  <singleXmlCell id="925" r="N22" connectionId="0">
    <xmlCellPr id="1" uniqueName="P1079934">
      <xmlPr mapId="2" xpath="/GFI-IZD-POD/IPK-GFI-IZD-POD_1000379/P1079934" xmlDataType="decimal"/>
    </xmlCellPr>
  </singleXmlCell>
  <singleXmlCell id="926" r="O22" connectionId="0">
    <xmlCellPr id="1" uniqueName="P1079935">
      <xmlPr mapId="2" xpath="/GFI-IZD-POD/IPK-GFI-IZD-POD_1000379/P1079935" xmlDataType="decimal"/>
    </xmlCellPr>
  </singleXmlCell>
  <singleXmlCell id="927" r="P22" connectionId="0">
    <xmlCellPr id="1" uniqueName="P1082014">
      <xmlPr mapId="2" xpath="/GFI-IZD-POD/IPK-GFI-IZD-POD_1000379/P1082014" xmlDataType="decimal"/>
    </xmlCellPr>
  </singleXmlCell>
  <singleXmlCell id="928" r="Q22" connectionId="0">
    <xmlCellPr id="1" uniqueName="P1082016">
      <xmlPr mapId="2" xpath="/GFI-IZD-POD/IPK-GFI-IZD-POD_1000379/P1082016" xmlDataType="decimal"/>
    </xmlCellPr>
  </singleXmlCell>
  <singleXmlCell id="929" r="R22" connectionId="0">
    <xmlCellPr id="1" uniqueName="P1082018">
      <xmlPr mapId="2" xpath="/GFI-IZD-POD/IPK-GFI-IZD-POD_1000379/P1082018" xmlDataType="decimal"/>
    </xmlCellPr>
  </singleXmlCell>
  <singleXmlCell id="930" r="S22" connectionId="0">
    <xmlCellPr id="1" uniqueName="P1123032">
      <xmlPr mapId="2" xpath="/GFI-IZD-POD/IPK-GFI-IZD-POD_1000379/P1123032" xmlDataType="decimal"/>
    </xmlCellPr>
  </singleXmlCell>
  <singleXmlCell id="931" r="T22" connectionId="0">
    <xmlCellPr id="1" uniqueName="P1123033">
      <xmlPr mapId="2" xpath="/GFI-IZD-POD/IPK-GFI-IZD-POD_1000379/P1123033" xmlDataType="decimal"/>
    </xmlCellPr>
  </singleXmlCell>
  <singleXmlCell id="932" r="U22" connectionId="0">
    <xmlCellPr id="1" uniqueName="P1082019">
      <xmlPr mapId="2" xpath="/GFI-IZD-POD/IPK-GFI-IZD-POD_1000379/P1082019" xmlDataType="decimal"/>
    </xmlCellPr>
  </singleXmlCell>
  <singleXmlCell id="933" r="V22" connectionId="0">
    <xmlCellPr id="1" uniqueName="P1082029">
      <xmlPr mapId="2" xpath="/GFI-IZD-POD/IPK-GFI-IZD-POD_1000379/P1082029" xmlDataType="decimal"/>
    </xmlCellPr>
  </singleXmlCell>
  <singleXmlCell id="934" r="W22" connectionId="0">
    <xmlCellPr id="1" uniqueName="P1082032">
      <xmlPr mapId="2" xpath="/GFI-IZD-POD/IPK-GFI-IZD-POD_1000379/P1082032" xmlDataType="decimal"/>
    </xmlCellPr>
  </singleXmlCell>
  <singleXmlCell id="935" r="X22" connectionId="0">
    <xmlCellPr id="1" uniqueName="P1082034">
      <xmlPr mapId="2" xpath="/GFI-IZD-POD/IPK-GFI-IZD-POD_1000379/P1082034" xmlDataType="decimal"/>
    </xmlCellPr>
  </singleXmlCell>
  <singleXmlCell id="936" r="Y22" connectionId="0">
    <xmlCellPr id="1" uniqueName="P1082035">
      <xmlPr mapId="2" xpath="/GFI-IZD-POD/IPK-GFI-IZD-POD_1000379/P1082035" xmlDataType="decimal"/>
    </xmlCellPr>
  </singleXmlCell>
  <singleXmlCell id="937" r="H23" connectionId="0">
    <xmlCellPr id="1" uniqueName="P1123110">
      <xmlPr mapId="2" xpath="/GFI-IZD-POD/IPK-GFI-IZD-POD_1000379/P1123110" xmlDataType="decimal"/>
    </xmlCellPr>
  </singleXmlCell>
  <singleXmlCell id="938" r="I23" connectionId="0">
    <xmlCellPr id="1" uniqueName="P1123111">
      <xmlPr mapId="2" xpath="/GFI-IZD-POD/IPK-GFI-IZD-POD_1000379/P1123111" xmlDataType="decimal"/>
    </xmlCellPr>
  </singleXmlCell>
  <singleXmlCell id="939" r="J23" connectionId="0">
    <xmlCellPr id="1" uniqueName="P1123112">
      <xmlPr mapId="2" xpath="/GFI-IZD-POD/IPK-GFI-IZD-POD_1000379/P1123112" xmlDataType="decimal"/>
    </xmlCellPr>
  </singleXmlCell>
  <singleXmlCell id="940" r="K23" connectionId="0">
    <xmlCellPr id="1" uniqueName="P1123113">
      <xmlPr mapId="2" xpath="/GFI-IZD-POD/IPK-GFI-IZD-POD_1000379/P1123113" xmlDataType="decimal"/>
    </xmlCellPr>
  </singleXmlCell>
  <singleXmlCell id="941" r="L23" connectionId="0">
    <xmlCellPr id="1" uniqueName="P1123118">
      <xmlPr mapId="2" xpath="/GFI-IZD-POD/IPK-GFI-IZD-POD_1000379/P1123118" xmlDataType="decimal"/>
    </xmlCellPr>
  </singleXmlCell>
  <singleXmlCell id="942" r="M23" connectionId="0">
    <xmlCellPr id="1" uniqueName="P1123127">
      <xmlPr mapId="2" xpath="/GFI-IZD-POD/IPK-GFI-IZD-POD_1000379/P1123127" xmlDataType="decimal"/>
    </xmlCellPr>
  </singleXmlCell>
  <singleXmlCell id="943" r="N23" connectionId="0">
    <xmlCellPr id="1" uniqueName="P1123126">
      <xmlPr mapId="2" xpath="/GFI-IZD-POD/IPK-GFI-IZD-POD_1000379/P1123126" xmlDataType="decimal"/>
    </xmlCellPr>
  </singleXmlCell>
  <singleXmlCell id="944" r="O23" connectionId="0">
    <xmlCellPr id="1" uniqueName="P1123125">
      <xmlPr mapId="2" xpath="/GFI-IZD-POD/IPK-GFI-IZD-POD_1000379/P1123125" xmlDataType="decimal"/>
    </xmlCellPr>
  </singleXmlCell>
  <singleXmlCell id="945" r="P23" connectionId="0">
    <xmlCellPr id="1" uniqueName="P1123124">
      <xmlPr mapId="2" xpath="/GFI-IZD-POD/IPK-GFI-IZD-POD_1000379/P1123124" xmlDataType="decimal"/>
    </xmlCellPr>
  </singleXmlCell>
  <singleXmlCell id="946" r="Q23" connectionId="0">
    <xmlCellPr id="1" uniqueName="P1123128">
      <xmlPr mapId="2" xpath="/GFI-IZD-POD/IPK-GFI-IZD-POD_1000379/P1123128" xmlDataType="decimal"/>
    </xmlCellPr>
  </singleXmlCell>
  <singleXmlCell id="947" r="R23" connectionId="0">
    <xmlCellPr id="1" uniqueName="P1123129">
      <xmlPr mapId="2" xpath="/GFI-IZD-POD/IPK-GFI-IZD-POD_1000379/P1123129" xmlDataType="decimal"/>
    </xmlCellPr>
  </singleXmlCell>
  <singleXmlCell id="948" r="S23" connectionId="0">
    <xmlCellPr id="1" uniqueName="P1123034">
      <xmlPr mapId="2" xpath="/GFI-IZD-POD/IPK-GFI-IZD-POD_1000379/P1123034" xmlDataType="decimal"/>
    </xmlCellPr>
  </singleXmlCell>
  <singleXmlCell id="950" r="T23" connectionId="0">
    <xmlCellPr id="1" uniqueName="P1123035">
      <xmlPr mapId="2" xpath="/GFI-IZD-POD/IPK-GFI-IZD-POD_1000379/P1123035" xmlDataType="decimal"/>
    </xmlCellPr>
  </singleXmlCell>
  <singleXmlCell id="951" r="U23" connectionId="0">
    <xmlCellPr id="1" uniqueName="P1123130">
      <xmlPr mapId="2" xpath="/GFI-IZD-POD/IPK-GFI-IZD-POD_1000379/P1123130" xmlDataType="decimal"/>
    </xmlCellPr>
  </singleXmlCell>
  <singleXmlCell id="952" r="V23" connectionId="0">
    <xmlCellPr id="1" uniqueName="P1123134">
      <xmlPr mapId="2" xpath="/GFI-IZD-POD/IPK-GFI-IZD-POD_1000379/P1123134" xmlDataType="decimal"/>
    </xmlCellPr>
  </singleXmlCell>
  <singleXmlCell id="953" r="W23" connectionId="0">
    <xmlCellPr id="1" uniqueName="P1123137">
      <xmlPr mapId="2" xpath="/GFI-IZD-POD/IPK-GFI-IZD-POD_1000379/P1123137" xmlDataType="decimal"/>
    </xmlCellPr>
  </singleXmlCell>
  <singleXmlCell id="954" r="X23" connectionId="0">
    <xmlCellPr id="1" uniqueName="P1123138">
      <xmlPr mapId="2" xpath="/GFI-IZD-POD/IPK-GFI-IZD-POD_1000379/P1123138" xmlDataType="decimal"/>
    </xmlCellPr>
  </singleXmlCell>
  <singleXmlCell id="955" r="Y23" connectionId="0">
    <xmlCellPr id="1" uniqueName="P1123141">
      <xmlPr mapId="2" xpath="/GFI-IZD-POD/IPK-GFI-IZD-POD_1000379/P1123141" xmlDataType="decimal"/>
    </xmlCellPr>
  </singleXmlCell>
  <singleXmlCell id="956" r="H24" connectionId="0">
    <xmlCellPr id="1" uniqueName="P1079936">
      <xmlPr mapId="2" xpath="/GFI-IZD-POD/IPK-GFI-IZD-POD_1000379/P1079936" xmlDataType="decimal"/>
    </xmlCellPr>
  </singleXmlCell>
  <singleXmlCell id="957" r="I24" connectionId="0">
    <xmlCellPr id="1" uniqueName="P1079937">
      <xmlPr mapId="2" xpath="/GFI-IZD-POD/IPK-GFI-IZD-POD_1000379/P1079937" xmlDataType="decimal"/>
    </xmlCellPr>
  </singleXmlCell>
  <singleXmlCell id="958" r="J24" connectionId="0">
    <xmlCellPr id="1" uniqueName="P1079938">
      <xmlPr mapId="2" xpath="/GFI-IZD-POD/IPK-GFI-IZD-POD_1000379/P1079938" xmlDataType="decimal"/>
    </xmlCellPr>
  </singleXmlCell>
  <singleXmlCell id="959" r="K24" connectionId="0">
    <xmlCellPr id="1" uniqueName="P1079939">
      <xmlPr mapId="2" xpath="/GFI-IZD-POD/IPK-GFI-IZD-POD_1000379/P1079939" xmlDataType="decimal"/>
    </xmlCellPr>
  </singleXmlCell>
  <singleXmlCell id="960" r="L24" connectionId="0">
    <xmlCellPr id="1" uniqueName="P1079940">
      <xmlPr mapId="2" xpath="/GFI-IZD-POD/IPK-GFI-IZD-POD_1000379/P1079940" xmlDataType="decimal"/>
    </xmlCellPr>
  </singleXmlCell>
  <singleXmlCell id="961" r="M24" connectionId="0">
    <xmlCellPr id="1" uniqueName="P1079941">
      <xmlPr mapId="2" xpath="/GFI-IZD-POD/IPK-GFI-IZD-POD_1000379/P1079941" xmlDataType="decimal"/>
    </xmlCellPr>
  </singleXmlCell>
  <singleXmlCell id="962" r="N24" connectionId="0">
    <xmlCellPr id="1" uniqueName="P1079942">
      <xmlPr mapId="2" xpath="/GFI-IZD-POD/IPK-GFI-IZD-POD_1000379/P1079942" xmlDataType="decimal"/>
    </xmlCellPr>
  </singleXmlCell>
  <singleXmlCell id="963" r="O24" connectionId="0">
    <xmlCellPr id="1" uniqueName="P1079943">
      <xmlPr mapId="2" xpath="/GFI-IZD-POD/IPK-GFI-IZD-POD_1000379/P1079943" xmlDataType="decimal"/>
    </xmlCellPr>
  </singleXmlCell>
  <singleXmlCell id="964" r="P24" connectionId="0">
    <xmlCellPr id="1" uniqueName="P1082038">
      <xmlPr mapId="2" xpath="/GFI-IZD-POD/IPK-GFI-IZD-POD_1000379/P1082038" xmlDataType="decimal"/>
    </xmlCellPr>
  </singleXmlCell>
  <singleXmlCell id="965" r="Q24" connectionId="0">
    <xmlCellPr id="1" uniqueName="P1082045">
      <xmlPr mapId="2" xpath="/GFI-IZD-POD/IPK-GFI-IZD-POD_1000379/P1082045" xmlDataType="decimal"/>
    </xmlCellPr>
  </singleXmlCell>
  <singleXmlCell id="966" r="R24" connectionId="0">
    <xmlCellPr id="1" uniqueName="P1082047">
      <xmlPr mapId="2" xpath="/GFI-IZD-POD/IPK-GFI-IZD-POD_1000379/P1082047" xmlDataType="decimal"/>
    </xmlCellPr>
  </singleXmlCell>
  <singleXmlCell id="967" r="S24" connectionId="0">
    <xmlCellPr id="1" uniqueName="P1123036">
      <xmlPr mapId="2" xpath="/GFI-IZD-POD/IPK-GFI-IZD-POD_1000379/P1123036" xmlDataType="decimal"/>
    </xmlCellPr>
  </singleXmlCell>
  <singleXmlCell id="968" r="T24" connectionId="0">
    <xmlCellPr id="1" uniqueName="P1123037">
      <xmlPr mapId="2" xpath="/GFI-IZD-POD/IPK-GFI-IZD-POD_1000379/P1123037" xmlDataType="decimal"/>
    </xmlCellPr>
  </singleXmlCell>
  <singleXmlCell id="969" r="U24" connectionId="0">
    <xmlCellPr id="1" uniqueName="P1082048">
      <xmlPr mapId="2" xpath="/GFI-IZD-POD/IPK-GFI-IZD-POD_1000379/P1082048" xmlDataType="decimal"/>
    </xmlCellPr>
  </singleXmlCell>
  <singleXmlCell id="970" r="V24" connectionId="0">
    <xmlCellPr id="1" uniqueName="P1082075">
      <xmlPr mapId="2" xpath="/GFI-IZD-POD/IPK-GFI-IZD-POD_1000379/P1082075" xmlDataType="decimal"/>
    </xmlCellPr>
  </singleXmlCell>
  <singleXmlCell id="971" r="W24" connectionId="0">
    <xmlCellPr id="1" uniqueName="P1082077">
      <xmlPr mapId="2" xpath="/GFI-IZD-POD/IPK-GFI-IZD-POD_1000379/P1082077" xmlDataType="decimal"/>
    </xmlCellPr>
  </singleXmlCell>
  <singleXmlCell id="972" r="X24" connectionId="0">
    <xmlCellPr id="1" uniqueName="P1082092">
      <xmlPr mapId="2" xpath="/GFI-IZD-POD/IPK-GFI-IZD-POD_1000379/P1082092" xmlDataType="decimal"/>
    </xmlCellPr>
  </singleXmlCell>
  <singleXmlCell id="973" r="Y24" connectionId="0">
    <xmlCellPr id="1" uniqueName="P1082094">
      <xmlPr mapId="2" xpath="/GFI-IZD-POD/IPK-GFI-IZD-POD_1000379/P1082094" xmlDataType="decimal"/>
    </xmlCellPr>
  </singleXmlCell>
  <singleXmlCell id="974" r="H25" connectionId="0">
    <xmlCellPr id="1" uniqueName="P1123114">
      <xmlPr mapId="2" xpath="/GFI-IZD-POD/IPK-GFI-IZD-POD_1000379/P1123114" xmlDataType="decimal"/>
    </xmlCellPr>
  </singleXmlCell>
  <singleXmlCell id="975" r="I25" connectionId="0">
    <xmlCellPr id="1" uniqueName="P1123115">
      <xmlPr mapId="2" xpath="/GFI-IZD-POD/IPK-GFI-IZD-POD_1000379/P1123115" xmlDataType="decimal"/>
    </xmlCellPr>
  </singleXmlCell>
  <singleXmlCell id="976" r="J25" connectionId="0">
    <xmlCellPr id="1" uniqueName="P1123116">
      <xmlPr mapId="2" xpath="/GFI-IZD-POD/IPK-GFI-IZD-POD_1000379/P1123116" xmlDataType="decimal"/>
    </xmlCellPr>
  </singleXmlCell>
  <singleXmlCell id="977" r="K25" connectionId="0">
    <xmlCellPr id="1" uniqueName="P1123117">
      <xmlPr mapId="2" xpath="/GFI-IZD-POD/IPK-GFI-IZD-POD_1000379/P1123117" xmlDataType="decimal"/>
    </xmlCellPr>
  </singleXmlCell>
  <singleXmlCell id="978" r="L25" connectionId="0">
    <xmlCellPr id="1" uniqueName="P1123119">
      <xmlPr mapId="2" xpath="/GFI-IZD-POD/IPK-GFI-IZD-POD_1000379/P1123119" xmlDataType="decimal"/>
    </xmlCellPr>
  </singleXmlCell>
  <singleXmlCell id="979" r="M25" connectionId="0">
    <xmlCellPr id="1" uniqueName="P1123120">
      <xmlPr mapId="2" xpath="/GFI-IZD-POD/IPK-GFI-IZD-POD_1000379/P1123120" xmlDataType="decimal"/>
    </xmlCellPr>
  </singleXmlCell>
  <singleXmlCell id="980" r="N25" connectionId="0">
    <xmlCellPr id="1" uniqueName="P1123121">
      <xmlPr mapId="2" xpath="/GFI-IZD-POD/IPK-GFI-IZD-POD_1000379/P1123121" xmlDataType="decimal"/>
    </xmlCellPr>
  </singleXmlCell>
  <singleXmlCell id="981" r="O25" connectionId="0">
    <xmlCellPr id="1" uniqueName="P1123122">
      <xmlPr mapId="2" xpath="/GFI-IZD-POD/IPK-GFI-IZD-POD_1000379/P1123122" xmlDataType="decimal"/>
    </xmlCellPr>
  </singleXmlCell>
  <singleXmlCell id="982" r="P25" connectionId="0">
    <xmlCellPr id="1" uniqueName="P1123123">
      <xmlPr mapId="2" xpath="/GFI-IZD-POD/IPK-GFI-IZD-POD_1000379/P1123123" xmlDataType="decimal"/>
    </xmlCellPr>
  </singleXmlCell>
  <singleXmlCell id="983" r="Q25" connectionId="0">
    <xmlCellPr id="1" uniqueName="P1123133">
      <xmlPr mapId="2" xpath="/GFI-IZD-POD/IPK-GFI-IZD-POD_1000379/P1123133" xmlDataType="decimal"/>
    </xmlCellPr>
  </singleXmlCell>
  <singleXmlCell id="984" r="R25" connectionId="0">
    <xmlCellPr id="1" uniqueName="P1123132">
      <xmlPr mapId="2" xpath="/GFI-IZD-POD/IPK-GFI-IZD-POD_1000379/P1123132" xmlDataType="decimal"/>
    </xmlCellPr>
  </singleXmlCell>
  <singleXmlCell id="985" r="S25" connectionId="0">
    <xmlCellPr id="1" uniqueName="P1123038">
      <xmlPr mapId="2" xpath="/GFI-IZD-POD/IPK-GFI-IZD-POD_1000379/P1123038" xmlDataType="decimal"/>
    </xmlCellPr>
  </singleXmlCell>
  <singleXmlCell id="986" r="T25" connectionId="0">
    <xmlCellPr id="1" uniqueName="P1123039">
      <xmlPr mapId="2" xpath="/GFI-IZD-POD/IPK-GFI-IZD-POD_1000379/P1123039" xmlDataType="decimal"/>
    </xmlCellPr>
  </singleXmlCell>
  <singleXmlCell id="987" r="U25" connectionId="0">
    <xmlCellPr id="1" uniqueName="P1123131">
      <xmlPr mapId="2" xpath="/GFI-IZD-POD/IPK-GFI-IZD-POD_1000379/P1123131" xmlDataType="decimal"/>
    </xmlCellPr>
  </singleXmlCell>
  <singleXmlCell id="988" r="V25" connectionId="0">
    <xmlCellPr id="1" uniqueName="P1123135">
      <xmlPr mapId="2" xpath="/GFI-IZD-POD/IPK-GFI-IZD-POD_1000379/P1123135" xmlDataType="decimal"/>
    </xmlCellPr>
  </singleXmlCell>
  <singleXmlCell id="989" r="W25" connectionId="0">
    <xmlCellPr id="1" uniqueName="P1123136">
      <xmlPr mapId="2" xpath="/GFI-IZD-POD/IPK-GFI-IZD-POD_1000379/P1123136" xmlDataType="decimal"/>
    </xmlCellPr>
  </singleXmlCell>
  <singleXmlCell id="990" r="X25" connectionId="0">
    <xmlCellPr id="1" uniqueName="P1123139">
      <xmlPr mapId="2" xpath="/GFI-IZD-POD/IPK-GFI-IZD-POD_1000379/P1123139" xmlDataType="decimal"/>
    </xmlCellPr>
  </singleXmlCell>
  <singleXmlCell id="991" r="Y25" connectionId="0">
    <xmlCellPr id="1" uniqueName="P1123140">
      <xmlPr mapId="2" xpath="/GFI-IZD-POD/IPK-GFI-IZD-POD_1000379/P1123140" xmlDataType="decimal"/>
    </xmlCellPr>
  </singleXmlCell>
  <singleXmlCell id="992" r="H26" connectionId="0">
    <xmlCellPr id="1" uniqueName="P1079944">
      <xmlPr mapId="2" xpath="/GFI-IZD-POD/IPK-GFI-IZD-POD_1000379/P1079944" xmlDataType="decimal"/>
    </xmlCellPr>
  </singleXmlCell>
  <singleXmlCell id="993" r="I26" connectionId="0">
    <xmlCellPr id="1" uniqueName="P1079945">
      <xmlPr mapId="2" xpath="/GFI-IZD-POD/IPK-GFI-IZD-POD_1000379/P1079945" xmlDataType="decimal"/>
    </xmlCellPr>
  </singleXmlCell>
  <singleXmlCell id="994" r="J26" connectionId="0">
    <xmlCellPr id="1" uniqueName="P1079946">
      <xmlPr mapId="2" xpath="/GFI-IZD-POD/IPK-GFI-IZD-POD_1000379/P1079946" xmlDataType="decimal"/>
    </xmlCellPr>
  </singleXmlCell>
  <singleXmlCell id="995" r="K26" connectionId="0">
    <xmlCellPr id="1" uniqueName="P1079947">
      <xmlPr mapId="2" xpath="/GFI-IZD-POD/IPK-GFI-IZD-POD_1000379/P1079947" xmlDataType="decimal"/>
    </xmlCellPr>
  </singleXmlCell>
  <singleXmlCell id="996" r="L26" connectionId="0">
    <xmlCellPr id="1" uniqueName="P1079948">
      <xmlPr mapId="2" xpath="/GFI-IZD-POD/IPK-GFI-IZD-POD_1000379/P1079948" xmlDataType="decimal"/>
    </xmlCellPr>
  </singleXmlCell>
  <singleXmlCell id="997" r="M26" connectionId="0">
    <xmlCellPr id="1" uniqueName="P1079949">
      <xmlPr mapId="2" xpath="/GFI-IZD-POD/IPK-GFI-IZD-POD_1000379/P1079949" xmlDataType="decimal"/>
    </xmlCellPr>
  </singleXmlCell>
  <singleXmlCell id="998" r="N26" connectionId="0">
    <xmlCellPr id="1" uniqueName="P1079950">
      <xmlPr mapId="2" xpath="/GFI-IZD-POD/IPK-GFI-IZD-POD_1000379/P1079950" xmlDataType="decimal"/>
    </xmlCellPr>
  </singleXmlCell>
  <singleXmlCell id="999" r="O26" connectionId="0">
    <xmlCellPr id="1" uniqueName="P1079951">
      <xmlPr mapId="2" xpath="/GFI-IZD-POD/IPK-GFI-IZD-POD_1000379/P1079951" xmlDataType="decimal"/>
    </xmlCellPr>
  </singleXmlCell>
  <singleXmlCell id="1000" r="P26" connectionId="0">
    <xmlCellPr id="1" uniqueName="P1082096">
      <xmlPr mapId="2" xpath="/GFI-IZD-POD/IPK-GFI-IZD-POD_1000379/P1082096" xmlDataType="decimal"/>
    </xmlCellPr>
  </singleXmlCell>
  <singleXmlCell id="1001" r="Q26" connectionId="0">
    <xmlCellPr id="1" uniqueName="P1082098">
      <xmlPr mapId="2" xpath="/GFI-IZD-POD/IPK-GFI-IZD-POD_1000379/P1082098" xmlDataType="decimal"/>
    </xmlCellPr>
  </singleXmlCell>
  <singleXmlCell id="1002" r="R26" connectionId="0">
    <xmlCellPr id="1" uniqueName="P1082100">
      <xmlPr mapId="2" xpath="/GFI-IZD-POD/IPK-GFI-IZD-POD_1000379/P1082100" xmlDataType="decimal"/>
    </xmlCellPr>
  </singleXmlCell>
  <singleXmlCell id="1003" r="S26" connectionId="0">
    <xmlCellPr id="1" uniqueName="P1123041">
      <xmlPr mapId="2" xpath="/GFI-IZD-POD/IPK-GFI-IZD-POD_1000379/P1123041" xmlDataType="decimal"/>
    </xmlCellPr>
  </singleXmlCell>
  <singleXmlCell id="1004" r="T26" connectionId="0">
    <xmlCellPr id="1" uniqueName="P1123040">
      <xmlPr mapId="2" xpath="/GFI-IZD-POD/IPK-GFI-IZD-POD_1000379/P1123040" xmlDataType="decimal"/>
    </xmlCellPr>
  </singleXmlCell>
  <singleXmlCell id="1005" r="U26" connectionId="0">
    <xmlCellPr id="1" uniqueName="P1082102">
      <xmlPr mapId="2" xpath="/GFI-IZD-POD/IPK-GFI-IZD-POD_1000379/P1082102" xmlDataType="decimal"/>
    </xmlCellPr>
  </singleXmlCell>
  <singleXmlCell id="1006" r="V26" connectionId="0">
    <xmlCellPr id="1" uniqueName="P1082104">
      <xmlPr mapId="2" xpath="/GFI-IZD-POD/IPK-GFI-IZD-POD_1000379/P1082104" xmlDataType="decimal"/>
    </xmlCellPr>
  </singleXmlCell>
  <singleXmlCell id="1007" r="W26" connectionId="0">
    <xmlCellPr id="1" uniqueName="P1082105">
      <xmlPr mapId="2" xpath="/GFI-IZD-POD/IPK-GFI-IZD-POD_1000379/P1082105" xmlDataType="decimal"/>
    </xmlCellPr>
  </singleXmlCell>
  <singleXmlCell id="1008" r="X26" connectionId="0">
    <xmlCellPr id="1" uniqueName="P1082106">
      <xmlPr mapId="2" xpath="/GFI-IZD-POD/IPK-GFI-IZD-POD_1000379/P1082106" xmlDataType="decimal"/>
    </xmlCellPr>
  </singleXmlCell>
  <singleXmlCell id="1009" r="Y26" connectionId="0">
    <xmlCellPr id="1" uniqueName="P1082108">
      <xmlPr mapId="2" xpath="/GFI-IZD-POD/IPK-GFI-IZD-POD_1000379/P1082108" xmlDataType="decimal"/>
    </xmlCellPr>
  </singleXmlCell>
  <singleXmlCell id="1010" r="H27" connectionId="0">
    <xmlCellPr id="1" uniqueName="P1079952">
      <xmlPr mapId="2" xpath="/GFI-IZD-POD/IPK-GFI-IZD-POD_1000379/P1079952" xmlDataType="decimal"/>
    </xmlCellPr>
  </singleXmlCell>
  <singleXmlCell id="1011" r="I27" connectionId="0">
    <xmlCellPr id="1" uniqueName="P1079953">
      <xmlPr mapId="2" xpath="/GFI-IZD-POD/IPK-GFI-IZD-POD_1000379/P1079953" xmlDataType="decimal"/>
    </xmlCellPr>
  </singleXmlCell>
  <singleXmlCell id="1012" r="J27" connectionId="0">
    <xmlCellPr id="1" uniqueName="P1079954">
      <xmlPr mapId="2" xpath="/GFI-IZD-POD/IPK-GFI-IZD-POD_1000379/P1079954" xmlDataType="decimal"/>
    </xmlCellPr>
  </singleXmlCell>
  <singleXmlCell id="1013" r="K27" connectionId="0">
    <xmlCellPr id="1" uniqueName="P1079955">
      <xmlPr mapId="2" xpath="/GFI-IZD-POD/IPK-GFI-IZD-POD_1000379/P1079955" xmlDataType="decimal"/>
    </xmlCellPr>
  </singleXmlCell>
  <singleXmlCell id="1014" r="L27" connectionId="0">
    <xmlCellPr id="1" uniqueName="P1079956">
      <xmlPr mapId="2" xpath="/GFI-IZD-POD/IPK-GFI-IZD-POD_1000379/P1079956" xmlDataType="decimal"/>
    </xmlCellPr>
  </singleXmlCell>
  <singleXmlCell id="1015" r="M27" connectionId="0">
    <xmlCellPr id="1" uniqueName="P1079957">
      <xmlPr mapId="2" xpath="/GFI-IZD-POD/IPK-GFI-IZD-POD_1000379/P1079957" xmlDataType="decimal"/>
    </xmlCellPr>
  </singleXmlCell>
  <singleXmlCell id="1016" r="N27" connectionId="0">
    <xmlCellPr id="1" uniqueName="P1079958">
      <xmlPr mapId="2" xpath="/GFI-IZD-POD/IPK-GFI-IZD-POD_1000379/P1079958" xmlDataType="decimal"/>
    </xmlCellPr>
  </singleXmlCell>
  <singleXmlCell id="1017" r="O27" connectionId="0">
    <xmlCellPr id="1" uniqueName="P1079959">
      <xmlPr mapId="2" xpath="/GFI-IZD-POD/IPK-GFI-IZD-POD_1000379/P1079959" xmlDataType="decimal"/>
    </xmlCellPr>
  </singleXmlCell>
  <singleXmlCell id="1018" r="P27" connectionId="0">
    <xmlCellPr id="1" uniqueName="P1082110">
      <xmlPr mapId="2" xpath="/GFI-IZD-POD/IPK-GFI-IZD-POD_1000379/P1082110" xmlDataType="decimal"/>
    </xmlCellPr>
  </singleXmlCell>
  <singleXmlCell id="1019" r="Q27" connectionId="0">
    <xmlCellPr id="1" uniqueName="P1082112">
      <xmlPr mapId="2" xpath="/GFI-IZD-POD/IPK-GFI-IZD-POD_1000379/P1082112" xmlDataType="decimal"/>
    </xmlCellPr>
  </singleXmlCell>
  <singleXmlCell id="1020" r="R27" connectionId="0">
    <xmlCellPr id="1" uniqueName="P1082115">
      <xmlPr mapId="2" xpath="/GFI-IZD-POD/IPK-GFI-IZD-POD_1000379/P1082115" xmlDataType="decimal"/>
    </xmlCellPr>
  </singleXmlCell>
  <singleXmlCell id="1021" r="S27" connectionId="0">
    <xmlCellPr id="1" uniqueName="P1123042">
      <xmlPr mapId="2" xpath="/GFI-IZD-POD/IPK-GFI-IZD-POD_1000379/P1123042" xmlDataType="decimal"/>
    </xmlCellPr>
  </singleXmlCell>
  <singleXmlCell id="1022" r="T27" connectionId="0">
    <xmlCellPr id="1" uniqueName="P1123043">
      <xmlPr mapId="2" xpath="/GFI-IZD-POD/IPK-GFI-IZD-POD_1000379/P1123043" xmlDataType="decimal"/>
    </xmlCellPr>
  </singleXmlCell>
  <singleXmlCell id="1023" r="U27" connectionId="0">
    <xmlCellPr id="1" uniqueName="P1082118">
      <xmlPr mapId="2" xpath="/GFI-IZD-POD/IPK-GFI-IZD-POD_1000379/P1082118" xmlDataType="decimal"/>
    </xmlCellPr>
  </singleXmlCell>
  <singleXmlCell id="1024" r="V27" connectionId="0">
    <xmlCellPr id="1" uniqueName="P1082121">
      <xmlPr mapId="2" xpath="/GFI-IZD-POD/IPK-GFI-IZD-POD_1000379/P1082121" xmlDataType="decimal"/>
    </xmlCellPr>
  </singleXmlCell>
  <singleXmlCell id="1025" r="W27" connectionId="0">
    <xmlCellPr id="1" uniqueName="P1082125">
      <xmlPr mapId="2" xpath="/GFI-IZD-POD/IPK-GFI-IZD-POD_1000379/P1082125" xmlDataType="decimal"/>
    </xmlCellPr>
  </singleXmlCell>
  <singleXmlCell id="1026" r="X27" connectionId="0">
    <xmlCellPr id="1" uniqueName="P1082133">
      <xmlPr mapId="2" xpath="/GFI-IZD-POD/IPK-GFI-IZD-POD_1000379/P1082133" xmlDataType="decimal"/>
    </xmlCellPr>
  </singleXmlCell>
  <singleXmlCell id="1027" r="Y27" connectionId="0">
    <xmlCellPr id="1" uniqueName="P1082135">
      <xmlPr mapId="2" xpath="/GFI-IZD-POD/IPK-GFI-IZD-POD_1000379/P1082135" xmlDataType="decimal"/>
    </xmlCellPr>
  </singleXmlCell>
  <singleXmlCell id="1028" r="H28" connectionId="0">
    <xmlCellPr id="1" uniqueName="P1079960">
      <xmlPr mapId="2" xpath="/GFI-IZD-POD/IPK-GFI-IZD-POD_1000379/P1079960" xmlDataType="decimal"/>
    </xmlCellPr>
  </singleXmlCell>
  <singleXmlCell id="1029" r="I28" connectionId="0">
    <xmlCellPr id="1" uniqueName="P1079961">
      <xmlPr mapId="2" xpath="/GFI-IZD-POD/IPK-GFI-IZD-POD_1000379/P1079961" xmlDataType="decimal"/>
    </xmlCellPr>
  </singleXmlCell>
  <singleXmlCell id="1030" r="J28" connectionId="0">
    <xmlCellPr id="1" uniqueName="P1079962">
      <xmlPr mapId="2" xpath="/GFI-IZD-POD/IPK-GFI-IZD-POD_1000379/P1079962" xmlDataType="decimal"/>
    </xmlCellPr>
  </singleXmlCell>
  <singleXmlCell id="1031" r="K28" connectionId="0">
    <xmlCellPr id="1" uniqueName="P1079963">
      <xmlPr mapId="2" xpath="/GFI-IZD-POD/IPK-GFI-IZD-POD_1000379/P1079963" xmlDataType="decimal"/>
    </xmlCellPr>
  </singleXmlCell>
  <singleXmlCell id="1032" r="L28" connectionId="0">
    <xmlCellPr id="1" uniqueName="P1079964">
      <xmlPr mapId="2" xpath="/GFI-IZD-POD/IPK-GFI-IZD-POD_1000379/P1079964" xmlDataType="decimal"/>
    </xmlCellPr>
  </singleXmlCell>
  <singleXmlCell id="1033" r="M28" connectionId="0">
    <xmlCellPr id="1" uniqueName="P1079965">
      <xmlPr mapId="2" xpath="/GFI-IZD-POD/IPK-GFI-IZD-POD_1000379/P1079965" xmlDataType="decimal"/>
    </xmlCellPr>
  </singleXmlCell>
  <singleXmlCell id="1034" r="N28" connectionId="0">
    <xmlCellPr id="1" uniqueName="P1079966">
      <xmlPr mapId="2" xpath="/GFI-IZD-POD/IPK-GFI-IZD-POD_1000379/P1079966" xmlDataType="decimal"/>
    </xmlCellPr>
  </singleXmlCell>
  <singleXmlCell id="1035" r="O28" connectionId="0">
    <xmlCellPr id="1" uniqueName="P1079967">
      <xmlPr mapId="2" xpath="/GFI-IZD-POD/IPK-GFI-IZD-POD_1000379/P1079967" xmlDataType="decimal"/>
    </xmlCellPr>
  </singleXmlCell>
  <singleXmlCell id="1036" r="P28" connectionId="0">
    <xmlCellPr id="1" uniqueName="P1082136">
      <xmlPr mapId="2" xpath="/GFI-IZD-POD/IPK-GFI-IZD-POD_1000379/P1082136" xmlDataType="decimal"/>
    </xmlCellPr>
  </singleXmlCell>
  <singleXmlCell id="1037" r="Q28" connectionId="0">
    <xmlCellPr id="1" uniqueName="P1082139">
      <xmlPr mapId="2" xpath="/GFI-IZD-POD/IPK-GFI-IZD-POD_1000379/P1082139" xmlDataType="decimal"/>
    </xmlCellPr>
  </singleXmlCell>
  <singleXmlCell id="1038" r="R28" connectionId="0">
    <xmlCellPr id="1" uniqueName="P1082147">
      <xmlPr mapId="2" xpath="/GFI-IZD-POD/IPK-GFI-IZD-POD_1000379/P1082147" xmlDataType="decimal"/>
    </xmlCellPr>
  </singleXmlCell>
  <singleXmlCell id="1039" r="S28" connectionId="0">
    <xmlCellPr id="1" uniqueName="P1123044">
      <xmlPr mapId="2" xpath="/GFI-IZD-POD/IPK-GFI-IZD-POD_1000379/P1123044" xmlDataType="decimal"/>
    </xmlCellPr>
  </singleXmlCell>
  <singleXmlCell id="1040" r="T28" connectionId="0">
    <xmlCellPr id="1" uniqueName="P1123045">
      <xmlPr mapId="2" xpath="/GFI-IZD-POD/IPK-GFI-IZD-POD_1000379/P1123045" xmlDataType="decimal"/>
    </xmlCellPr>
  </singleXmlCell>
  <singleXmlCell id="1041" r="U28" connectionId="0">
    <xmlCellPr id="1" uniqueName="P1082148">
      <xmlPr mapId="2" xpath="/GFI-IZD-POD/IPK-GFI-IZD-POD_1000379/P1082148" xmlDataType="decimal"/>
    </xmlCellPr>
  </singleXmlCell>
  <singleXmlCell id="1042" r="V28" connectionId="0">
    <xmlCellPr id="1" uniqueName="P1082149">
      <xmlPr mapId="2" xpath="/GFI-IZD-POD/IPK-GFI-IZD-POD_1000379/P1082149" xmlDataType="decimal"/>
    </xmlCellPr>
  </singleXmlCell>
  <singleXmlCell id="1043" r="W28" connectionId="0">
    <xmlCellPr id="1" uniqueName="P1082150">
      <xmlPr mapId="2" xpath="/GFI-IZD-POD/IPK-GFI-IZD-POD_1000379/P1082150" xmlDataType="decimal"/>
    </xmlCellPr>
  </singleXmlCell>
  <singleXmlCell id="1044" r="X28" connectionId="0">
    <xmlCellPr id="1" uniqueName="P1082151">
      <xmlPr mapId="2" xpath="/GFI-IZD-POD/IPK-GFI-IZD-POD_1000379/P1082151" xmlDataType="decimal"/>
    </xmlCellPr>
  </singleXmlCell>
  <singleXmlCell id="1045" r="Y28" connectionId="0">
    <xmlCellPr id="1" uniqueName="P1082152">
      <xmlPr mapId="2" xpath="/GFI-IZD-POD/IPK-GFI-IZD-POD_1000379/P1082152" xmlDataType="decimal"/>
    </xmlCellPr>
  </singleXmlCell>
  <singleXmlCell id="1046" r="H29" connectionId="0">
    <xmlCellPr id="1" uniqueName="P1079968">
      <xmlPr mapId="2" xpath="/GFI-IZD-POD/IPK-GFI-IZD-POD_1000379/P1079968" xmlDataType="decimal"/>
    </xmlCellPr>
  </singleXmlCell>
  <singleXmlCell id="1047" r="I29" connectionId="0">
    <xmlCellPr id="1" uniqueName="P1079969">
      <xmlPr mapId="2" xpath="/GFI-IZD-POD/IPK-GFI-IZD-POD_1000379/P1079969" xmlDataType="decimal"/>
    </xmlCellPr>
  </singleXmlCell>
  <singleXmlCell id="1048" r="J29" connectionId="0">
    <xmlCellPr id="1" uniqueName="P1079970">
      <xmlPr mapId="2" xpath="/GFI-IZD-POD/IPK-GFI-IZD-POD_1000379/P1079970" xmlDataType="decimal"/>
    </xmlCellPr>
  </singleXmlCell>
  <singleXmlCell id="1049" r="K29" connectionId="0">
    <xmlCellPr id="1" uniqueName="P1079971">
      <xmlPr mapId="2" xpath="/GFI-IZD-POD/IPK-GFI-IZD-POD_1000379/P1079971" xmlDataType="decimal"/>
    </xmlCellPr>
  </singleXmlCell>
  <singleXmlCell id="1050" r="L29" connectionId="0">
    <xmlCellPr id="1" uniqueName="P1079972">
      <xmlPr mapId="2" xpath="/GFI-IZD-POD/IPK-GFI-IZD-POD_1000379/P1079972" xmlDataType="decimal"/>
    </xmlCellPr>
  </singleXmlCell>
  <singleXmlCell id="1051" r="M29" connectionId="0">
    <xmlCellPr id="1" uniqueName="P1079973">
      <xmlPr mapId="2" xpath="/GFI-IZD-POD/IPK-GFI-IZD-POD_1000379/P1079973" xmlDataType="decimal"/>
    </xmlCellPr>
  </singleXmlCell>
  <singleXmlCell id="1052" r="N29" connectionId="0">
    <xmlCellPr id="1" uniqueName="P1079974">
      <xmlPr mapId="2" xpath="/GFI-IZD-POD/IPK-GFI-IZD-POD_1000379/P1079974" xmlDataType="decimal"/>
    </xmlCellPr>
  </singleXmlCell>
  <singleXmlCell id="1053" r="O29" connectionId="0">
    <xmlCellPr id="1" uniqueName="P1079975">
      <xmlPr mapId="2" xpath="/GFI-IZD-POD/IPK-GFI-IZD-POD_1000379/P1079975" xmlDataType="decimal"/>
    </xmlCellPr>
  </singleXmlCell>
  <singleXmlCell id="1054" r="P29" connectionId="0">
    <xmlCellPr id="1" uniqueName="P1082153">
      <xmlPr mapId="2" xpath="/GFI-IZD-POD/IPK-GFI-IZD-POD_1000379/P1082153" xmlDataType="decimal"/>
    </xmlCellPr>
  </singleXmlCell>
  <singleXmlCell id="1055" r="Q29" connectionId="0">
    <xmlCellPr id="1" uniqueName="P1082155">
      <xmlPr mapId="2" xpath="/GFI-IZD-POD/IPK-GFI-IZD-POD_1000379/P1082155" xmlDataType="decimal"/>
    </xmlCellPr>
  </singleXmlCell>
  <singleXmlCell id="1056" r="R29" connectionId="0">
    <xmlCellPr id="1" uniqueName="P1082156">
      <xmlPr mapId="2" xpath="/GFI-IZD-POD/IPK-GFI-IZD-POD_1000379/P1082156" xmlDataType="decimal"/>
    </xmlCellPr>
  </singleXmlCell>
  <singleXmlCell id="1057" r="S29" connectionId="0">
    <xmlCellPr id="1" uniqueName="P1123046">
      <xmlPr mapId="2" xpath="/GFI-IZD-POD/IPK-GFI-IZD-POD_1000379/P1123046" xmlDataType="decimal"/>
    </xmlCellPr>
  </singleXmlCell>
  <singleXmlCell id="1058" r="T29" connectionId="0">
    <xmlCellPr id="1" uniqueName="P1123047">
      <xmlPr mapId="2" xpath="/GFI-IZD-POD/IPK-GFI-IZD-POD_1000379/P1123047" xmlDataType="decimal"/>
    </xmlCellPr>
  </singleXmlCell>
  <singleXmlCell id="1059" r="U29" connectionId="0">
    <xmlCellPr id="1" uniqueName="P1082157">
      <xmlPr mapId="2" xpath="/GFI-IZD-POD/IPK-GFI-IZD-POD_1000379/P1082157" xmlDataType="decimal"/>
    </xmlCellPr>
  </singleXmlCell>
  <singleXmlCell id="1060" r="V29" connectionId="0">
    <xmlCellPr id="1" uniqueName="P1082158">
      <xmlPr mapId="2" xpath="/GFI-IZD-POD/IPK-GFI-IZD-POD_1000379/P1082158" xmlDataType="decimal"/>
    </xmlCellPr>
  </singleXmlCell>
  <singleXmlCell id="1061" r="W29" connectionId="0">
    <xmlCellPr id="1" uniqueName="P1082159">
      <xmlPr mapId="2" xpath="/GFI-IZD-POD/IPK-GFI-IZD-POD_1000379/P1082159" xmlDataType="decimal"/>
    </xmlCellPr>
  </singleXmlCell>
  <singleXmlCell id="1062" r="X29" connectionId="0">
    <xmlCellPr id="1" uniqueName="P1082160">
      <xmlPr mapId="2" xpath="/GFI-IZD-POD/IPK-GFI-IZD-POD_1000379/P1082160" xmlDataType="decimal"/>
    </xmlCellPr>
  </singleXmlCell>
  <singleXmlCell id="1063" r="Y29" connectionId="0">
    <xmlCellPr id="1" uniqueName="P1082161">
      <xmlPr mapId="2" xpath="/GFI-IZD-POD/IPK-GFI-IZD-POD_1000379/P1082161" xmlDataType="decimal"/>
    </xmlCellPr>
  </singleXmlCell>
  <singleXmlCell id="1064" r="H30" connectionId="0">
    <xmlCellPr id="1" uniqueName="P1079976">
      <xmlPr mapId="2" xpath="/GFI-IZD-POD/IPK-GFI-IZD-POD_1000379/P1079976" xmlDataType="decimal"/>
    </xmlCellPr>
  </singleXmlCell>
  <singleXmlCell id="1065" r="I30" connectionId="0">
    <xmlCellPr id="1" uniqueName="P1079977">
      <xmlPr mapId="2" xpath="/GFI-IZD-POD/IPK-GFI-IZD-POD_1000379/P1079977" xmlDataType="decimal"/>
    </xmlCellPr>
  </singleXmlCell>
  <singleXmlCell id="1066" r="J30" connectionId="0">
    <xmlCellPr id="1" uniqueName="P1079978">
      <xmlPr mapId="2" xpath="/GFI-IZD-POD/IPK-GFI-IZD-POD_1000379/P1079978" xmlDataType="decimal"/>
    </xmlCellPr>
  </singleXmlCell>
  <singleXmlCell id="1067" r="K30" connectionId="0">
    <xmlCellPr id="1" uniqueName="P1079979">
      <xmlPr mapId="2" xpath="/GFI-IZD-POD/IPK-GFI-IZD-POD_1000379/P1079979" xmlDataType="decimal"/>
    </xmlCellPr>
  </singleXmlCell>
  <singleXmlCell id="1068" r="L30" connectionId="0">
    <xmlCellPr id="1" uniqueName="P1079980">
      <xmlPr mapId="2" xpath="/GFI-IZD-POD/IPK-GFI-IZD-POD_1000379/P1079980" xmlDataType="decimal"/>
    </xmlCellPr>
  </singleXmlCell>
  <singleXmlCell id="1069" r="M30" connectionId="0">
    <xmlCellPr id="1" uniqueName="P1079981">
      <xmlPr mapId="2" xpath="/GFI-IZD-POD/IPK-GFI-IZD-POD_1000379/P1079981" xmlDataType="decimal"/>
    </xmlCellPr>
  </singleXmlCell>
  <singleXmlCell id="1070" r="N30" connectionId="0">
    <xmlCellPr id="1" uniqueName="P1079982">
      <xmlPr mapId="2" xpath="/GFI-IZD-POD/IPK-GFI-IZD-POD_1000379/P1079982" xmlDataType="decimal"/>
    </xmlCellPr>
  </singleXmlCell>
  <singleXmlCell id="1071" r="O30" connectionId="0">
    <xmlCellPr id="1" uniqueName="P1079983">
      <xmlPr mapId="2" xpath="/GFI-IZD-POD/IPK-GFI-IZD-POD_1000379/P1079983" xmlDataType="decimal"/>
    </xmlCellPr>
  </singleXmlCell>
  <singleXmlCell id="1072" r="P30" connectionId="0">
    <xmlCellPr id="1" uniqueName="P1082162">
      <xmlPr mapId="2" xpath="/GFI-IZD-POD/IPK-GFI-IZD-POD_1000379/P1082162" xmlDataType="decimal"/>
    </xmlCellPr>
  </singleXmlCell>
  <singleXmlCell id="1073" r="Q30" connectionId="0">
    <xmlCellPr id="1" uniqueName="P1082163">
      <xmlPr mapId="2" xpath="/GFI-IZD-POD/IPK-GFI-IZD-POD_1000379/P1082163" xmlDataType="decimal"/>
    </xmlCellPr>
  </singleXmlCell>
  <singleXmlCell id="1074" r="R30" connectionId="0">
    <xmlCellPr id="1" uniqueName="P1082164">
      <xmlPr mapId="2" xpath="/GFI-IZD-POD/IPK-GFI-IZD-POD_1000379/P1082164" xmlDataType="decimal"/>
    </xmlCellPr>
  </singleXmlCell>
  <singleXmlCell id="1075" r="S30" connectionId="0">
    <xmlCellPr id="1" uniqueName="P1123048">
      <xmlPr mapId="2" xpath="/GFI-IZD-POD/IPK-GFI-IZD-POD_1000379/P1123048" xmlDataType="decimal"/>
    </xmlCellPr>
  </singleXmlCell>
  <singleXmlCell id="1076" r="T30" connectionId="0">
    <xmlCellPr id="1" uniqueName="P1123049">
      <xmlPr mapId="2" xpath="/GFI-IZD-POD/IPK-GFI-IZD-POD_1000379/P1123049" xmlDataType="decimal"/>
    </xmlCellPr>
  </singleXmlCell>
  <singleXmlCell id="1077" r="U30" connectionId="0">
    <xmlCellPr id="1" uniqueName="P1082165">
      <xmlPr mapId="2" xpath="/GFI-IZD-POD/IPK-GFI-IZD-POD_1000379/P1082165" xmlDataType="decimal"/>
    </xmlCellPr>
  </singleXmlCell>
  <singleXmlCell id="1078" r="V30" connectionId="0">
    <xmlCellPr id="1" uniqueName="P1082166">
      <xmlPr mapId="2" xpath="/GFI-IZD-POD/IPK-GFI-IZD-POD_1000379/P1082166" xmlDataType="decimal"/>
    </xmlCellPr>
  </singleXmlCell>
  <singleXmlCell id="1079" r="W30" connectionId="0">
    <xmlCellPr id="1" uniqueName="P1082167">
      <xmlPr mapId="2" xpath="/GFI-IZD-POD/IPK-GFI-IZD-POD_1000379/P1082167" xmlDataType="decimal"/>
    </xmlCellPr>
  </singleXmlCell>
  <singleXmlCell id="1080" r="X30" connectionId="0">
    <xmlCellPr id="1" uniqueName="P1082168">
      <xmlPr mapId="2" xpath="/GFI-IZD-POD/IPK-GFI-IZD-POD_1000379/P1082168" xmlDataType="decimal"/>
    </xmlCellPr>
  </singleXmlCell>
  <singleXmlCell id="1081" r="Y30" connectionId="0">
    <xmlCellPr id="1" uniqueName="P1082169">
      <xmlPr mapId="2" xpath="/GFI-IZD-POD/IPK-GFI-IZD-POD_1000379/P1082169" xmlDataType="decimal"/>
    </xmlCellPr>
  </singleXmlCell>
  <singleXmlCell id="1082" r="H32" connectionId="0">
    <xmlCellPr id="1" uniqueName="P1079984">
      <xmlPr mapId="2" xpath="/GFI-IZD-POD/IPK-GFI-IZD-POD_1000379/P1079984" xmlDataType="decimal"/>
    </xmlCellPr>
  </singleXmlCell>
  <singleXmlCell id="1083" r="I32" connectionId="0">
    <xmlCellPr id="1" uniqueName="P1079985">
      <xmlPr mapId="2" xpath="/GFI-IZD-POD/IPK-GFI-IZD-POD_1000379/P1079985" xmlDataType="decimal"/>
    </xmlCellPr>
  </singleXmlCell>
  <singleXmlCell id="1084" r="J32" connectionId="0">
    <xmlCellPr id="1" uniqueName="P1079986">
      <xmlPr mapId="2" xpath="/GFI-IZD-POD/IPK-GFI-IZD-POD_1000379/P1079986" xmlDataType="decimal"/>
    </xmlCellPr>
  </singleXmlCell>
  <singleXmlCell id="1085" r="K32" connectionId="0">
    <xmlCellPr id="1" uniqueName="P1079987">
      <xmlPr mapId="2" xpath="/GFI-IZD-POD/IPK-GFI-IZD-POD_1000379/P1079987" xmlDataType="decimal"/>
    </xmlCellPr>
  </singleXmlCell>
  <singleXmlCell id="1086" r="L32" connectionId="0">
    <xmlCellPr id="1" uniqueName="P1079988">
      <xmlPr mapId="2" xpath="/GFI-IZD-POD/IPK-GFI-IZD-POD_1000379/P1079988" xmlDataType="decimal"/>
    </xmlCellPr>
  </singleXmlCell>
  <singleXmlCell id="1087" r="M32" connectionId="0">
    <xmlCellPr id="1" uniqueName="P1079989">
      <xmlPr mapId="2" xpath="/GFI-IZD-POD/IPK-GFI-IZD-POD_1000379/P1079989" xmlDataType="decimal"/>
    </xmlCellPr>
  </singleXmlCell>
  <singleXmlCell id="1088" r="N32" connectionId="0">
    <xmlCellPr id="1" uniqueName="P1079990">
      <xmlPr mapId="2" xpath="/GFI-IZD-POD/IPK-GFI-IZD-POD_1000379/P1079990" xmlDataType="decimal"/>
    </xmlCellPr>
  </singleXmlCell>
  <singleXmlCell id="1089" r="O32" connectionId="0">
    <xmlCellPr id="1" uniqueName="P1079991">
      <xmlPr mapId="2" xpath="/GFI-IZD-POD/IPK-GFI-IZD-POD_1000379/P1079991" xmlDataType="decimal"/>
    </xmlCellPr>
  </singleXmlCell>
  <singleXmlCell id="1090" r="P32" connectionId="0">
    <xmlCellPr id="1" uniqueName="P1082170">
      <xmlPr mapId="2" xpath="/GFI-IZD-POD/IPK-GFI-IZD-POD_1000379/P1082170" xmlDataType="decimal"/>
    </xmlCellPr>
  </singleXmlCell>
  <singleXmlCell id="1091" r="Q32" connectionId="0">
    <xmlCellPr id="1" uniqueName="P1082171">
      <xmlPr mapId="2" xpath="/GFI-IZD-POD/IPK-GFI-IZD-POD_1000379/P1082171" xmlDataType="decimal"/>
    </xmlCellPr>
  </singleXmlCell>
  <singleXmlCell id="1092" r="R32" connectionId="0">
    <xmlCellPr id="1" uniqueName="P1082172">
      <xmlPr mapId="2" xpath="/GFI-IZD-POD/IPK-GFI-IZD-POD_1000379/P1082172" xmlDataType="decimal"/>
    </xmlCellPr>
  </singleXmlCell>
  <singleXmlCell id="1093" r="S32" connectionId="0">
    <xmlCellPr id="1" uniqueName="P1123050">
      <xmlPr mapId="2" xpath="/GFI-IZD-POD/IPK-GFI-IZD-POD_1000379/P1123050" xmlDataType="decimal"/>
    </xmlCellPr>
  </singleXmlCell>
  <singleXmlCell id="1094" r="T32" connectionId="0">
    <xmlCellPr id="1" uniqueName="P1123051">
      <xmlPr mapId="2" xpath="/GFI-IZD-POD/IPK-GFI-IZD-POD_1000379/P1123051" xmlDataType="decimal"/>
    </xmlCellPr>
  </singleXmlCell>
  <singleXmlCell id="1095" r="U32" connectionId="0">
    <xmlCellPr id="1" uniqueName="P1082173">
      <xmlPr mapId="2" xpath="/GFI-IZD-POD/IPK-GFI-IZD-POD_1000379/P1082173" xmlDataType="decimal"/>
    </xmlCellPr>
  </singleXmlCell>
  <singleXmlCell id="1096" r="V32" connectionId="0">
    <xmlCellPr id="1" uniqueName="P1082174">
      <xmlPr mapId="2" xpath="/GFI-IZD-POD/IPK-GFI-IZD-POD_1000379/P1082174" xmlDataType="decimal"/>
    </xmlCellPr>
  </singleXmlCell>
  <singleXmlCell id="1097" r="W32" connectionId="0">
    <xmlCellPr id="1" uniqueName="P1082175">
      <xmlPr mapId="2" xpath="/GFI-IZD-POD/IPK-GFI-IZD-POD_1000379/P1082175" xmlDataType="decimal"/>
    </xmlCellPr>
  </singleXmlCell>
  <singleXmlCell id="1098" r="X32" connectionId="0">
    <xmlCellPr id="1" uniqueName="P1082176">
      <xmlPr mapId="2" xpath="/GFI-IZD-POD/IPK-GFI-IZD-POD_1000379/P1082176" xmlDataType="decimal"/>
    </xmlCellPr>
  </singleXmlCell>
  <singleXmlCell id="1099" r="Y32" connectionId="0">
    <xmlCellPr id="1" uniqueName="P1082177">
      <xmlPr mapId="2" xpath="/GFI-IZD-POD/IPK-GFI-IZD-POD_1000379/P1082177" xmlDataType="decimal"/>
    </xmlCellPr>
  </singleXmlCell>
  <singleXmlCell id="1100" r="H33" connectionId="0">
    <xmlCellPr id="1" uniqueName="P1079992">
      <xmlPr mapId="2" xpath="/GFI-IZD-POD/IPK-GFI-IZD-POD_1000379/P1079992" xmlDataType="decimal"/>
    </xmlCellPr>
  </singleXmlCell>
  <singleXmlCell id="1101" r="I33" connectionId="0">
    <xmlCellPr id="1" uniqueName="P1079993">
      <xmlPr mapId="2" xpath="/GFI-IZD-POD/IPK-GFI-IZD-POD_1000379/P1079993" xmlDataType="decimal"/>
    </xmlCellPr>
  </singleXmlCell>
  <singleXmlCell id="1102" r="J33" connectionId="0">
    <xmlCellPr id="1" uniqueName="P1079994">
      <xmlPr mapId="2" xpath="/GFI-IZD-POD/IPK-GFI-IZD-POD_1000379/P1079994" xmlDataType="decimal"/>
    </xmlCellPr>
  </singleXmlCell>
  <singleXmlCell id="1103" r="K33" connectionId="0">
    <xmlCellPr id="1" uniqueName="P1079995">
      <xmlPr mapId="2" xpath="/GFI-IZD-POD/IPK-GFI-IZD-POD_1000379/P1079995" xmlDataType="decimal"/>
    </xmlCellPr>
  </singleXmlCell>
  <singleXmlCell id="1104" r="L33" connectionId="0">
    <xmlCellPr id="1" uniqueName="P1079996">
      <xmlPr mapId="2" xpath="/GFI-IZD-POD/IPK-GFI-IZD-POD_1000379/P1079996" xmlDataType="decimal"/>
    </xmlCellPr>
  </singleXmlCell>
  <singleXmlCell id="1105" r="M33" connectionId="0">
    <xmlCellPr id="1" uniqueName="P1079997">
      <xmlPr mapId="2" xpath="/GFI-IZD-POD/IPK-GFI-IZD-POD_1000379/P1079997" xmlDataType="decimal"/>
    </xmlCellPr>
  </singleXmlCell>
  <singleXmlCell id="1106" r="N33" connectionId="0">
    <xmlCellPr id="1" uniqueName="P1079998">
      <xmlPr mapId="2" xpath="/GFI-IZD-POD/IPK-GFI-IZD-POD_1000379/P1079998" xmlDataType="decimal"/>
    </xmlCellPr>
  </singleXmlCell>
  <singleXmlCell id="1107" r="O33" connectionId="0">
    <xmlCellPr id="1" uniqueName="P1079999">
      <xmlPr mapId="2" xpath="/GFI-IZD-POD/IPK-GFI-IZD-POD_1000379/P1079999" xmlDataType="decimal"/>
    </xmlCellPr>
  </singleXmlCell>
  <singleXmlCell id="1108" r="P33" connectionId="0">
    <xmlCellPr id="1" uniqueName="P1082178">
      <xmlPr mapId="2" xpath="/GFI-IZD-POD/IPK-GFI-IZD-POD_1000379/P1082178" xmlDataType="decimal"/>
    </xmlCellPr>
  </singleXmlCell>
  <singleXmlCell id="1109" r="Q33" connectionId="0">
    <xmlCellPr id="1" uniqueName="P1082179">
      <xmlPr mapId="2" xpath="/GFI-IZD-POD/IPK-GFI-IZD-POD_1000379/P1082179" xmlDataType="decimal"/>
    </xmlCellPr>
  </singleXmlCell>
  <singleXmlCell id="1110" r="R33" connectionId="0">
    <xmlCellPr id="1" uniqueName="P1082180">
      <xmlPr mapId="2" xpath="/GFI-IZD-POD/IPK-GFI-IZD-POD_1000379/P1082180" xmlDataType="decimal"/>
    </xmlCellPr>
  </singleXmlCell>
  <singleXmlCell id="1111" r="S33" connectionId="0">
    <xmlCellPr id="1" uniqueName="P1123052">
      <xmlPr mapId="2" xpath="/GFI-IZD-POD/IPK-GFI-IZD-POD_1000379/P1123052" xmlDataType="decimal"/>
    </xmlCellPr>
  </singleXmlCell>
  <singleXmlCell id="1112" r="T33" connectionId="0">
    <xmlCellPr id="1" uniqueName="P1123053">
      <xmlPr mapId="2" xpath="/GFI-IZD-POD/IPK-GFI-IZD-POD_1000379/P1123053" xmlDataType="decimal"/>
    </xmlCellPr>
  </singleXmlCell>
  <singleXmlCell id="1113" r="U33" connectionId="0">
    <xmlCellPr id="1" uniqueName="P1082181">
      <xmlPr mapId="2" xpath="/GFI-IZD-POD/IPK-GFI-IZD-POD_1000379/P1082181" xmlDataType="decimal"/>
    </xmlCellPr>
  </singleXmlCell>
  <singleXmlCell id="1114" r="V33" connectionId="0">
    <xmlCellPr id="1" uniqueName="P1082182">
      <xmlPr mapId="2" xpath="/GFI-IZD-POD/IPK-GFI-IZD-POD_1000379/P1082182" xmlDataType="decimal"/>
    </xmlCellPr>
  </singleXmlCell>
  <singleXmlCell id="1115" r="W33" connectionId="0">
    <xmlCellPr id="1" uniqueName="P1082183">
      <xmlPr mapId="2" xpath="/GFI-IZD-POD/IPK-GFI-IZD-POD_1000379/P1082183" xmlDataType="decimal"/>
    </xmlCellPr>
  </singleXmlCell>
  <singleXmlCell id="1116" r="X33" connectionId="0">
    <xmlCellPr id="1" uniqueName="P1082184">
      <xmlPr mapId="2" xpath="/GFI-IZD-POD/IPK-GFI-IZD-POD_1000379/P1082184" xmlDataType="decimal"/>
    </xmlCellPr>
  </singleXmlCell>
  <singleXmlCell id="1117" r="Y33" connectionId="0">
    <xmlCellPr id="1" uniqueName="P1082185">
      <xmlPr mapId="2" xpath="/GFI-IZD-POD/IPK-GFI-IZD-POD_1000379/P1082185" xmlDataType="decimal"/>
    </xmlCellPr>
  </singleXmlCell>
  <singleXmlCell id="1118" r="H34" connectionId="0">
    <xmlCellPr id="1" uniqueName="P1080000">
      <xmlPr mapId="2" xpath="/GFI-IZD-POD/IPK-GFI-IZD-POD_1000379/P1080000" xmlDataType="decimal"/>
    </xmlCellPr>
  </singleXmlCell>
  <singleXmlCell id="1119" r="I34" connectionId="0">
    <xmlCellPr id="1" uniqueName="P1080001">
      <xmlPr mapId="2" xpath="/GFI-IZD-POD/IPK-GFI-IZD-POD_1000379/P1080001" xmlDataType="decimal"/>
    </xmlCellPr>
  </singleXmlCell>
  <singleXmlCell id="1120" r="J34" connectionId="0">
    <xmlCellPr id="1" uniqueName="P1080002">
      <xmlPr mapId="2" xpath="/GFI-IZD-POD/IPK-GFI-IZD-POD_1000379/P1080002" xmlDataType="decimal"/>
    </xmlCellPr>
  </singleXmlCell>
  <singleXmlCell id="1121" r="K34" connectionId="0">
    <xmlCellPr id="1" uniqueName="P1080003">
      <xmlPr mapId="2" xpath="/GFI-IZD-POD/IPK-GFI-IZD-POD_1000379/P1080003" xmlDataType="decimal"/>
    </xmlCellPr>
  </singleXmlCell>
  <singleXmlCell id="1122" r="L34" connectionId="0">
    <xmlCellPr id="1" uniqueName="P1080004">
      <xmlPr mapId="2" xpath="/GFI-IZD-POD/IPK-GFI-IZD-POD_1000379/P1080004" xmlDataType="decimal"/>
    </xmlCellPr>
  </singleXmlCell>
  <singleXmlCell id="1123" r="M34" connectionId="0">
    <xmlCellPr id="1" uniqueName="P1080005">
      <xmlPr mapId="2" xpath="/GFI-IZD-POD/IPK-GFI-IZD-POD_1000379/P1080005" xmlDataType="decimal"/>
    </xmlCellPr>
  </singleXmlCell>
  <singleXmlCell id="1124" r="N34" connectionId="0">
    <xmlCellPr id="1" uniqueName="P1080006">
      <xmlPr mapId="2" xpath="/GFI-IZD-POD/IPK-GFI-IZD-POD_1000379/P1080006" xmlDataType="decimal"/>
    </xmlCellPr>
  </singleXmlCell>
  <singleXmlCell id="1125" r="O34" connectionId="0">
    <xmlCellPr id="1" uniqueName="P1080007">
      <xmlPr mapId="2" xpath="/GFI-IZD-POD/IPK-GFI-IZD-POD_1000379/P1080007" xmlDataType="decimal"/>
    </xmlCellPr>
  </singleXmlCell>
  <singleXmlCell id="1126" r="P34" connectionId="0">
    <xmlCellPr id="1" uniqueName="P1082186">
      <xmlPr mapId="2" xpath="/GFI-IZD-POD/IPK-GFI-IZD-POD_1000379/P1082186" xmlDataType="decimal"/>
    </xmlCellPr>
  </singleXmlCell>
  <singleXmlCell id="1127" r="Q34" connectionId="0">
    <xmlCellPr id="1" uniqueName="P1082187">
      <xmlPr mapId="2" xpath="/GFI-IZD-POD/IPK-GFI-IZD-POD_1000379/P1082187" xmlDataType="decimal"/>
    </xmlCellPr>
  </singleXmlCell>
  <singleXmlCell id="1128" r="R34" connectionId="0">
    <xmlCellPr id="1" uniqueName="P1082188">
      <xmlPr mapId="2" xpath="/GFI-IZD-POD/IPK-GFI-IZD-POD_1000379/P1082188" xmlDataType="decimal"/>
    </xmlCellPr>
  </singleXmlCell>
  <singleXmlCell id="1129" r="S34" connectionId="0">
    <xmlCellPr id="1" uniqueName="P1123054">
      <xmlPr mapId="2" xpath="/GFI-IZD-POD/IPK-GFI-IZD-POD_1000379/P1123054" xmlDataType="decimal"/>
    </xmlCellPr>
  </singleXmlCell>
  <singleXmlCell id="1130" r="T34" connectionId="0">
    <xmlCellPr id="1" uniqueName="P1123055">
      <xmlPr mapId="2" xpath="/GFI-IZD-POD/IPK-GFI-IZD-POD_1000379/P1123055" xmlDataType="decimal"/>
    </xmlCellPr>
  </singleXmlCell>
  <singleXmlCell id="1131" r="U34" connectionId="0">
    <xmlCellPr id="1" uniqueName="P1082189">
      <xmlPr mapId="2" xpath="/GFI-IZD-POD/IPK-GFI-IZD-POD_1000379/P1082189" xmlDataType="decimal"/>
    </xmlCellPr>
  </singleXmlCell>
  <singleXmlCell id="1132" r="V34" connectionId="0">
    <xmlCellPr id="1" uniqueName="P1082190">
      <xmlPr mapId="2" xpath="/GFI-IZD-POD/IPK-GFI-IZD-POD_1000379/P1082190" xmlDataType="decimal"/>
    </xmlCellPr>
  </singleXmlCell>
  <singleXmlCell id="1133" r="W34" connectionId="0">
    <xmlCellPr id="1" uniqueName="P1082191">
      <xmlPr mapId="2" xpath="/GFI-IZD-POD/IPK-GFI-IZD-POD_1000379/P1082191" xmlDataType="decimal"/>
    </xmlCellPr>
  </singleXmlCell>
  <singleXmlCell id="1134" r="X34" connectionId="0">
    <xmlCellPr id="1" uniqueName="P1082192">
      <xmlPr mapId="2" xpath="/GFI-IZD-POD/IPK-GFI-IZD-POD_1000379/P1082192" xmlDataType="decimal"/>
    </xmlCellPr>
  </singleXmlCell>
  <singleXmlCell id="1135" r="Y34" connectionId="0">
    <xmlCellPr id="1" uniqueName="P1082193">
      <xmlPr mapId="2" xpath="/GFI-IZD-POD/IPK-GFI-IZD-POD_1000379/P1082193" xmlDataType="decimal"/>
    </xmlCellPr>
  </singleXmlCell>
  <singleXmlCell id="1136" r="H36" connectionId="0">
    <xmlCellPr id="1" uniqueName="P1080008">
      <xmlPr mapId="2" xpath="/GFI-IZD-POD/IPK-GFI-IZD-POD_1000379/P1080008" xmlDataType="decimal"/>
    </xmlCellPr>
  </singleXmlCell>
  <singleXmlCell id="1137" r="I36" connectionId="0">
    <xmlCellPr id="1" uniqueName="P1080009">
      <xmlPr mapId="2" xpath="/GFI-IZD-POD/IPK-GFI-IZD-POD_1000379/P1080009" xmlDataType="decimal"/>
    </xmlCellPr>
  </singleXmlCell>
  <singleXmlCell id="1138" r="J36" connectionId="0">
    <xmlCellPr id="1" uniqueName="P1080010">
      <xmlPr mapId="2" xpath="/GFI-IZD-POD/IPK-GFI-IZD-POD_1000379/P1080010" xmlDataType="decimal"/>
    </xmlCellPr>
  </singleXmlCell>
  <singleXmlCell id="1139" r="K36" connectionId="0">
    <xmlCellPr id="1" uniqueName="P1080011">
      <xmlPr mapId="2" xpath="/GFI-IZD-POD/IPK-GFI-IZD-POD_1000379/P1080011" xmlDataType="decimal"/>
    </xmlCellPr>
  </singleXmlCell>
  <singleXmlCell id="1140" r="L36" connectionId="0">
    <xmlCellPr id="1" uniqueName="P1080012">
      <xmlPr mapId="2" xpath="/GFI-IZD-POD/IPK-GFI-IZD-POD_1000379/P1080012" xmlDataType="decimal"/>
    </xmlCellPr>
  </singleXmlCell>
  <singleXmlCell id="1141" r="M36" connectionId="0">
    <xmlCellPr id="1" uniqueName="P1080013">
      <xmlPr mapId="2" xpath="/GFI-IZD-POD/IPK-GFI-IZD-POD_1000379/P1080013" xmlDataType="decimal"/>
    </xmlCellPr>
  </singleXmlCell>
  <singleXmlCell id="1142" r="N36" connectionId="0">
    <xmlCellPr id="1" uniqueName="P1080014">
      <xmlPr mapId="2" xpath="/GFI-IZD-POD/IPK-GFI-IZD-POD_1000379/P1080014" xmlDataType="decimal"/>
    </xmlCellPr>
  </singleXmlCell>
  <singleXmlCell id="1143" r="O36" connectionId="0">
    <xmlCellPr id="1" uniqueName="P1080015">
      <xmlPr mapId="2" xpath="/GFI-IZD-POD/IPK-GFI-IZD-POD_1000379/P1080015" xmlDataType="decimal"/>
    </xmlCellPr>
  </singleXmlCell>
  <singleXmlCell id="1144" r="P36" connectionId="0">
    <xmlCellPr id="1" uniqueName="P1082194">
      <xmlPr mapId="2" xpath="/GFI-IZD-POD/IPK-GFI-IZD-POD_1000379/P1082194" xmlDataType="decimal"/>
    </xmlCellPr>
  </singleXmlCell>
  <singleXmlCell id="1145" r="Q36" connectionId="0">
    <xmlCellPr id="1" uniqueName="P1082195">
      <xmlPr mapId="2" xpath="/GFI-IZD-POD/IPK-GFI-IZD-POD_1000379/P1082195" xmlDataType="decimal"/>
    </xmlCellPr>
  </singleXmlCell>
  <singleXmlCell id="1146" r="R36" connectionId="0">
    <xmlCellPr id="1" uniqueName="P1082196">
      <xmlPr mapId="2" xpath="/GFI-IZD-POD/IPK-GFI-IZD-POD_1000379/P1082196" xmlDataType="decimal"/>
    </xmlCellPr>
  </singleXmlCell>
  <singleXmlCell id="1147" r="S36" connectionId="0">
    <xmlCellPr id="1" uniqueName="P1123057">
      <xmlPr mapId="2" xpath="/GFI-IZD-POD/IPK-GFI-IZD-POD_1000379/P1123057" xmlDataType="decimal"/>
    </xmlCellPr>
  </singleXmlCell>
  <singleXmlCell id="1148" r="T36" connectionId="0">
    <xmlCellPr id="1" uniqueName="P1123056">
      <xmlPr mapId="2" xpath="/GFI-IZD-POD/IPK-GFI-IZD-POD_1000379/P1123056" xmlDataType="decimal"/>
    </xmlCellPr>
  </singleXmlCell>
  <singleXmlCell id="1149" r="U36" connectionId="0">
    <xmlCellPr id="1" uniqueName="P1082197">
      <xmlPr mapId="2" xpath="/GFI-IZD-POD/IPK-GFI-IZD-POD_1000379/P1082197" xmlDataType="decimal"/>
    </xmlCellPr>
  </singleXmlCell>
  <singleXmlCell id="1150" r="V36" connectionId="0">
    <xmlCellPr id="1" uniqueName="P1082198">
      <xmlPr mapId="2" xpath="/GFI-IZD-POD/IPK-GFI-IZD-POD_1000379/P1082198" xmlDataType="decimal"/>
    </xmlCellPr>
  </singleXmlCell>
  <singleXmlCell id="1151" r="W36" connectionId="0">
    <xmlCellPr id="1" uniqueName="P1082199">
      <xmlPr mapId="2" xpath="/GFI-IZD-POD/IPK-GFI-IZD-POD_1000379/P1082199" xmlDataType="decimal"/>
    </xmlCellPr>
  </singleXmlCell>
  <singleXmlCell id="1152" r="X36" connectionId="0">
    <xmlCellPr id="1" uniqueName="P1082200">
      <xmlPr mapId="2" xpath="/GFI-IZD-POD/IPK-GFI-IZD-POD_1000379/P1082200" xmlDataType="decimal"/>
    </xmlCellPr>
  </singleXmlCell>
  <singleXmlCell id="1153" r="Y36" connectionId="0">
    <xmlCellPr id="1" uniqueName="P1082201">
      <xmlPr mapId="2" xpath="/GFI-IZD-POD/IPK-GFI-IZD-POD_1000379/P1082201" xmlDataType="decimal"/>
    </xmlCellPr>
  </singleXmlCell>
  <singleXmlCell id="1154" r="H37" connectionId="0">
    <xmlCellPr id="1" uniqueName="P1080016">
      <xmlPr mapId="2" xpath="/GFI-IZD-POD/IPK-GFI-IZD-POD_1000379/P1080016" xmlDataType="decimal"/>
    </xmlCellPr>
  </singleXmlCell>
  <singleXmlCell id="1155" r="I37" connectionId="0">
    <xmlCellPr id="1" uniqueName="P1080017">
      <xmlPr mapId="2" xpath="/GFI-IZD-POD/IPK-GFI-IZD-POD_1000379/P1080017" xmlDataType="decimal"/>
    </xmlCellPr>
  </singleXmlCell>
  <singleXmlCell id="1156" r="J37" connectionId="0">
    <xmlCellPr id="1" uniqueName="P1080018">
      <xmlPr mapId="2" xpath="/GFI-IZD-POD/IPK-GFI-IZD-POD_1000379/P1080018" xmlDataType="decimal"/>
    </xmlCellPr>
  </singleXmlCell>
  <singleXmlCell id="1157" r="K37" connectionId="0">
    <xmlCellPr id="1" uniqueName="P1080019">
      <xmlPr mapId="2" xpath="/GFI-IZD-POD/IPK-GFI-IZD-POD_1000379/P1080019" xmlDataType="decimal"/>
    </xmlCellPr>
  </singleXmlCell>
  <singleXmlCell id="1158" r="L37" connectionId="0">
    <xmlCellPr id="1" uniqueName="P1080020">
      <xmlPr mapId="2" xpath="/GFI-IZD-POD/IPK-GFI-IZD-POD_1000379/P1080020" xmlDataType="decimal"/>
    </xmlCellPr>
  </singleXmlCell>
  <singleXmlCell id="1159" r="M37" connectionId="0">
    <xmlCellPr id="1" uniqueName="P1080021">
      <xmlPr mapId="2" xpath="/GFI-IZD-POD/IPK-GFI-IZD-POD_1000379/P1080021" xmlDataType="decimal"/>
    </xmlCellPr>
  </singleXmlCell>
  <singleXmlCell id="1160" r="N37" connectionId="0">
    <xmlCellPr id="1" uniqueName="P1080022">
      <xmlPr mapId="2" xpath="/GFI-IZD-POD/IPK-GFI-IZD-POD_1000379/P1080022" xmlDataType="decimal"/>
    </xmlCellPr>
  </singleXmlCell>
  <singleXmlCell id="1161" r="O37" connectionId="0">
    <xmlCellPr id="1" uniqueName="P1080023">
      <xmlPr mapId="2" xpath="/GFI-IZD-POD/IPK-GFI-IZD-POD_1000379/P1080023" xmlDataType="decimal"/>
    </xmlCellPr>
  </singleXmlCell>
  <singleXmlCell id="1162" r="P37" connectionId="0">
    <xmlCellPr id="1" uniqueName="P1082202">
      <xmlPr mapId="2" xpath="/GFI-IZD-POD/IPK-GFI-IZD-POD_1000379/P1082202" xmlDataType="decimal"/>
    </xmlCellPr>
  </singleXmlCell>
  <singleXmlCell id="1163" r="Q37" connectionId="0">
    <xmlCellPr id="1" uniqueName="P1082203">
      <xmlPr mapId="2" xpath="/GFI-IZD-POD/IPK-GFI-IZD-POD_1000379/P1082203" xmlDataType="decimal"/>
    </xmlCellPr>
  </singleXmlCell>
  <singleXmlCell id="1164" r="R37" connectionId="0">
    <xmlCellPr id="1" uniqueName="P1082204">
      <xmlPr mapId="2" xpath="/GFI-IZD-POD/IPK-GFI-IZD-POD_1000379/P1082204" xmlDataType="decimal"/>
    </xmlCellPr>
  </singleXmlCell>
  <singleXmlCell id="1165" r="S37" connectionId="0">
    <xmlCellPr id="1" uniqueName="P1123058">
      <xmlPr mapId="2" xpath="/GFI-IZD-POD/IPK-GFI-IZD-POD_1000379/P1123058" xmlDataType="decimal"/>
    </xmlCellPr>
  </singleXmlCell>
  <singleXmlCell id="1166" r="T37" connectionId="0">
    <xmlCellPr id="1" uniqueName="P1123059">
      <xmlPr mapId="2" xpath="/GFI-IZD-POD/IPK-GFI-IZD-POD_1000379/P1123059" xmlDataType="decimal"/>
    </xmlCellPr>
  </singleXmlCell>
  <singleXmlCell id="1167" r="U37" connectionId="0">
    <xmlCellPr id="1" uniqueName="P1082205">
      <xmlPr mapId="2" xpath="/GFI-IZD-POD/IPK-GFI-IZD-POD_1000379/P1082205" xmlDataType="decimal"/>
    </xmlCellPr>
  </singleXmlCell>
  <singleXmlCell id="1168" r="V37" connectionId="0">
    <xmlCellPr id="1" uniqueName="P1082206">
      <xmlPr mapId="2" xpath="/GFI-IZD-POD/IPK-GFI-IZD-POD_1000379/P1082206" xmlDataType="decimal"/>
    </xmlCellPr>
  </singleXmlCell>
  <singleXmlCell id="1169" r="W37" connectionId="0">
    <xmlCellPr id="1" uniqueName="P1082207">
      <xmlPr mapId="2" xpath="/GFI-IZD-POD/IPK-GFI-IZD-POD_1000379/P1082207" xmlDataType="decimal"/>
    </xmlCellPr>
  </singleXmlCell>
  <singleXmlCell id="1170" r="X37" connectionId="0">
    <xmlCellPr id="1" uniqueName="P1082208">
      <xmlPr mapId="2" xpath="/GFI-IZD-POD/IPK-GFI-IZD-POD_1000379/P1082208" xmlDataType="decimal"/>
    </xmlCellPr>
  </singleXmlCell>
  <singleXmlCell id="1171" r="Y37" connectionId="0">
    <xmlCellPr id="1" uniqueName="P1082209">
      <xmlPr mapId="2" xpath="/GFI-IZD-POD/IPK-GFI-IZD-POD_1000379/P1082209" xmlDataType="decimal"/>
    </xmlCellPr>
  </singleXmlCell>
  <singleXmlCell id="1172" r="H38" connectionId="0">
    <xmlCellPr id="1" uniqueName="P1080024">
      <xmlPr mapId="2" xpath="/GFI-IZD-POD/IPK-GFI-IZD-POD_1000379/P1080024" xmlDataType="decimal"/>
    </xmlCellPr>
  </singleXmlCell>
  <singleXmlCell id="1173" r="I38" connectionId="0">
    <xmlCellPr id="1" uniqueName="P1080025">
      <xmlPr mapId="2" xpath="/GFI-IZD-POD/IPK-GFI-IZD-POD_1000379/P1080025" xmlDataType="decimal"/>
    </xmlCellPr>
  </singleXmlCell>
  <singleXmlCell id="1174" r="J38" connectionId="0">
    <xmlCellPr id="1" uniqueName="P1080026">
      <xmlPr mapId="2" xpath="/GFI-IZD-POD/IPK-GFI-IZD-POD_1000379/P1080026" xmlDataType="decimal"/>
    </xmlCellPr>
  </singleXmlCell>
  <singleXmlCell id="1175" r="K38" connectionId="0">
    <xmlCellPr id="1" uniqueName="P1080027">
      <xmlPr mapId="2" xpath="/GFI-IZD-POD/IPK-GFI-IZD-POD_1000379/P1080027" xmlDataType="decimal"/>
    </xmlCellPr>
  </singleXmlCell>
  <singleXmlCell id="1176" r="L38" connectionId="0">
    <xmlCellPr id="1" uniqueName="P1080028">
      <xmlPr mapId="2" xpath="/GFI-IZD-POD/IPK-GFI-IZD-POD_1000379/P1080028" xmlDataType="decimal"/>
    </xmlCellPr>
  </singleXmlCell>
  <singleXmlCell id="1177" r="M38" connectionId="0">
    <xmlCellPr id="1" uniqueName="P1080029">
      <xmlPr mapId="2" xpath="/GFI-IZD-POD/IPK-GFI-IZD-POD_1000379/P1080029" xmlDataType="decimal"/>
    </xmlCellPr>
  </singleXmlCell>
  <singleXmlCell id="1178" r="N38" connectionId="0">
    <xmlCellPr id="1" uniqueName="P1080030">
      <xmlPr mapId="2" xpath="/GFI-IZD-POD/IPK-GFI-IZD-POD_1000379/P1080030" xmlDataType="decimal"/>
    </xmlCellPr>
  </singleXmlCell>
  <singleXmlCell id="1179" r="O38" connectionId="0">
    <xmlCellPr id="1" uniqueName="P1080031">
      <xmlPr mapId="2" xpath="/GFI-IZD-POD/IPK-GFI-IZD-POD_1000379/P1080031" xmlDataType="decimal"/>
    </xmlCellPr>
  </singleXmlCell>
  <singleXmlCell id="1180" r="P38" connectionId="0">
    <xmlCellPr id="1" uniqueName="P1082210">
      <xmlPr mapId="2" xpath="/GFI-IZD-POD/IPK-GFI-IZD-POD_1000379/P1082210" xmlDataType="decimal"/>
    </xmlCellPr>
  </singleXmlCell>
  <singleXmlCell id="1181" r="Q38" connectionId="0">
    <xmlCellPr id="1" uniqueName="P1082211">
      <xmlPr mapId="2" xpath="/GFI-IZD-POD/IPK-GFI-IZD-POD_1000379/P1082211" xmlDataType="decimal"/>
    </xmlCellPr>
  </singleXmlCell>
  <singleXmlCell id="1182" r="R38" connectionId="0">
    <xmlCellPr id="1" uniqueName="P1082212">
      <xmlPr mapId="2" xpath="/GFI-IZD-POD/IPK-GFI-IZD-POD_1000379/P1082212" xmlDataType="decimal"/>
    </xmlCellPr>
  </singleXmlCell>
  <singleXmlCell id="1183" r="S38" connectionId="0">
    <xmlCellPr id="1" uniqueName="P1123060">
      <xmlPr mapId="2" xpath="/GFI-IZD-POD/IPK-GFI-IZD-POD_1000379/P1123060" xmlDataType="decimal"/>
    </xmlCellPr>
  </singleXmlCell>
  <singleXmlCell id="1184" r="T38" connectionId="0">
    <xmlCellPr id="1" uniqueName="P1123061">
      <xmlPr mapId="2" xpath="/GFI-IZD-POD/IPK-GFI-IZD-POD_1000379/P1123061" xmlDataType="decimal"/>
    </xmlCellPr>
  </singleXmlCell>
  <singleXmlCell id="1185" r="U38" connectionId="0">
    <xmlCellPr id="1" uniqueName="P1082213">
      <xmlPr mapId="2" xpath="/GFI-IZD-POD/IPK-GFI-IZD-POD_1000379/P1082213" xmlDataType="decimal"/>
    </xmlCellPr>
  </singleXmlCell>
  <singleXmlCell id="1186" r="V38" connectionId="0">
    <xmlCellPr id="1" uniqueName="P1082214">
      <xmlPr mapId="2" xpath="/GFI-IZD-POD/IPK-GFI-IZD-POD_1000379/P1082214" xmlDataType="decimal"/>
    </xmlCellPr>
  </singleXmlCell>
  <singleXmlCell id="1187" r="W38" connectionId="0">
    <xmlCellPr id="1" uniqueName="P1082215">
      <xmlPr mapId="2" xpath="/GFI-IZD-POD/IPK-GFI-IZD-POD_1000379/P1082215" xmlDataType="decimal"/>
    </xmlCellPr>
  </singleXmlCell>
  <singleXmlCell id="1188" r="X38" connectionId="0">
    <xmlCellPr id="1" uniqueName="P1082216">
      <xmlPr mapId="2" xpath="/GFI-IZD-POD/IPK-GFI-IZD-POD_1000379/P1082216" xmlDataType="decimal"/>
    </xmlCellPr>
  </singleXmlCell>
  <singleXmlCell id="1189" r="Y38" connectionId="0">
    <xmlCellPr id="1" uniqueName="P1082217">
      <xmlPr mapId="2" xpath="/GFI-IZD-POD/IPK-GFI-IZD-POD_1000379/P1082217" xmlDataType="decimal"/>
    </xmlCellPr>
  </singleXmlCell>
  <singleXmlCell id="1190" r="H39" connectionId="0">
    <xmlCellPr id="1" uniqueName="P1080032">
      <xmlPr mapId="2" xpath="/GFI-IZD-POD/IPK-GFI-IZD-POD_1000379/P1080032" xmlDataType="decimal"/>
    </xmlCellPr>
  </singleXmlCell>
  <singleXmlCell id="1191" r="I39" connectionId="0">
    <xmlCellPr id="1" uniqueName="P1080033">
      <xmlPr mapId="2" xpath="/GFI-IZD-POD/IPK-GFI-IZD-POD_1000379/P1080033" xmlDataType="decimal"/>
    </xmlCellPr>
  </singleXmlCell>
  <singleXmlCell id="1192" r="J39" connectionId="0">
    <xmlCellPr id="1" uniqueName="P1080034">
      <xmlPr mapId="2" xpath="/GFI-IZD-POD/IPK-GFI-IZD-POD_1000379/P1080034" xmlDataType="decimal"/>
    </xmlCellPr>
  </singleXmlCell>
  <singleXmlCell id="1193" r="K39" connectionId="0">
    <xmlCellPr id="1" uniqueName="P1080035">
      <xmlPr mapId="2" xpath="/GFI-IZD-POD/IPK-GFI-IZD-POD_1000379/P1080035" xmlDataType="decimal"/>
    </xmlCellPr>
  </singleXmlCell>
  <singleXmlCell id="1194" r="L39" connectionId="0">
    <xmlCellPr id="1" uniqueName="P1080036">
      <xmlPr mapId="2" xpath="/GFI-IZD-POD/IPK-GFI-IZD-POD_1000379/P1080036" xmlDataType="decimal"/>
    </xmlCellPr>
  </singleXmlCell>
  <singleXmlCell id="1195" r="M39" connectionId="0">
    <xmlCellPr id="1" uniqueName="P1080037">
      <xmlPr mapId="2" xpath="/GFI-IZD-POD/IPK-GFI-IZD-POD_1000379/P1080037" xmlDataType="decimal"/>
    </xmlCellPr>
  </singleXmlCell>
  <singleXmlCell id="1196" r="N39" connectionId="0">
    <xmlCellPr id="1" uniqueName="P1080038">
      <xmlPr mapId="2" xpath="/GFI-IZD-POD/IPK-GFI-IZD-POD_1000379/P1080038" xmlDataType="decimal"/>
    </xmlCellPr>
  </singleXmlCell>
  <singleXmlCell id="1197" r="O39" connectionId="0">
    <xmlCellPr id="1" uniqueName="P1080039">
      <xmlPr mapId="2" xpath="/GFI-IZD-POD/IPK-GFI-IZD-POD_1000379/P1080039" xmlDataType="decimal"/>
    </xmlCellPr>
  </singleXmlCell>
  <singleXmlCell id="1198" r="P39" connectionId="0">
    <xmlCellPr id="1" uniqueName="P1082220">
      <xmlPr mapId="2" xpath="/GFI-IZD-POD/IPK-GFI-IZD-POD_1000379/P1082220" xmlDataType="decimal"/>
    </xmlCellPr>
  </singleXmlCell>
  <singleXmlCell id="1199" r="Q39" connectionId="0">
    <xmlCellPr id="1" uniqueName="P1082222">
      <xmlPr mapId="2" xpath="/GFI-IZD-POD/IPK-GFI-IZD-POD_1000379/P1082222" xmlDataType="decimal"/>
    </xmlCellPr>
  </singleXmlCell>
  <singleXmlCell id="1200" r="R39" connectionId="0">
    <xmlCellPr id="1" uniqueName="P1082224">
      <xmlPr mapId="2" xpath="/GFI-IZD-POD/IPK-GFI-IZD-POD_1000379/P1082224" xmlDataType="decimal"/>
    </xmlCellPr>
  </singleXmlCell>
  <singleXmlCell id="1201" r="S39" connectionId="0">
    <xmlCellPr id="1" uniqueName="P1123062">
      <xmlPr mapId="2" xpath="/GFI-IZD-POD/IPK-GFI-IZD-POD_1000379/P1123062" xmlDataType="decimal"/>
    </xmlCellPr>
  </singleXmlCell>
  <singleXmlCell id="1202" r="T39" connectionId="0">
    <xmlCellPr id="1" uniqueName="P1123063">
      <xmlPr mapId="2" xpath="/GFI-IZD-POD/IPK-GFI-IZD-POD_1000379/P1123063" xmlDataType="decimal"/>
    </xmlCellPr>
  </singleXmlCell>
  <singleXmlCell id="1203" r="U39" connectionId="0">
    <xmlCellPr id="1" uniqueName="P1082225">
      <xmlPr mapId="2" xpath="/GFI-IZD-POD/IPK-GFI-IZD-POD_1000379/P1082225" xmlDataType="decimal"/>
    </xmlCellPr>
  </singleXmlCell>
  <singleXmlCell id="1204" r="V39" connectionId="0">
    <xmlCellPr id="1" uniqueName="P1082227">
      <xmlPr mapId="2" xpath="/GFI-IZD-POD/IPK-GFI-IZD-POD_1000379/P1082227" xmlDataType="decimal"/>
    </xmlCellPr>
  </singleXmlCell>
  <singleXmlCell id="1205" r="W39" connectionId="0">
    <xmlCellPr id="1" uniqueName="P1082229">
      <xmlPr mapId="2" xpath="/GFI-IZD-POD/IPK-GFI-IZD-POD_1000379/P1082229" xmlDataType="decimal"/>
    </xmlCellPr>
  </singleXmlCell>
  <singleXmlCell id="1206" r="X39" connectionId="0">
    <xmlCellPr id="1" uniqueName="P1082232">
      <xmlPr mapId="2" xpath="/GFI-IZD-POD/IPK-GFI-IZD-POD_1000379/P1082232" xmlDataType="decimal"/>
    </xmlCellPr>
  </singleXmlCell>
  <singleXmlCell id="1207" r="Y39" connectionId="0">
    <xmlCellPr id="1" uniqueName="P1082234">
      <xmlPr mapId="2" xpath="/GFI-IZD-POD/IPK-GFI-IZD-POD_1000379/P1082234" xmlDataType="decimal"/>
    </xmlCellPr>
  </singleXmlCell>
  <singleXmlCell id="1208" r="H40" connectionId="0">
    <xmlCellPr id="1" uniqueName="P1080040">
      <xmlPr mapId="2" xpath="/GFI-IZD-POD/IPK-GFI-IZD-POD_1000379/P1080040" xmlDataType="decimal"/>
    </xmlCellPr>
  </singleXmlCell>
  <singleXmlCell id="1209" r="I40" connectionId="0">
    <xmlCellPr id="1" uniqueName="P1080041">
      <xmlPr mapId="2" xpath="/GFI-IZD-POD/IPK-GFI-IZD-POD_1000379/P1080041" xmlDataType="decimal"/>
    </xmlCellPr>
  </singleXmlCell>
  <singleXmlCell id="1210" r="J40" connectionId="0">
    <xmlCellPr id="1" uniqueName="P1080042">
      <xmlPr mapId="2" xpath="/GFI-IZD-POD/IPK-GFI-IZD-POD_1000379/P1080042" xmlDataType="decimal"/>
    </xmlCellPr>
  </singleXmlCell>
  <singleXmlCell id="1211" r="K40" connectionId="0">
    <xmlCellPr id="1" uniqueName="P1080043">
      <xmlPr mapId="2" xpath="/GFI-IZD-POD/IPK-GFI-IZD-POD_1000379/P1080043" xmlDataType="decimal"/>
    </xmlCellPr>
  </singleXmlCell>
  <singleXmlCell id="1212" r="L40" connectionId="0">
    <xmlCellPr id="1" uniqueName="P1080044">
      <xmlPr mapId="2" xpath="/GFI-IZD-POD/IPK-GFI-IZD-POD_1000379/P1080044" xmlDataType="decimal"/>
    </xmlCellPr>
  </singleXmlCell>
  <singleXmlCell id="1213" r="M40" connectionId="0">
    <xmlCellPr id="1" uniqueName="P1080045">
      <xmlPr mapId="2" xpath="/GFI-IZD-POD/IPK-GFI-IZD-POD_1000379/P1080045" xmlDataType="decimal"/>
    </xmlCellPr>
  </singleXmlCell>
  <singleXmlCell id="1214" r="N40" connectionId="0">
    <xmlCellPr id="1" uniqueName="P1080046">
      <xmlPr mapId="2" xpath="/GFI-IZD-POD/IPK-GFI-IZD-POD_1000379/P1080046" xmlDataType="decimal"/>
    </xmlCellPr>
  </singleXmlCell>
  <singleXmlCell id="1215" r="O40" connectionId="0">
    <xmlCellPr id="1" uniqueName="P1080047">
      <xmlPr mapId="2" xpath="/GFI-IZD-POD/IPK-GFI-IZD-POD_1000379/P1080047" xmlDataType="decimal"/>
    </xmlCellPr>
  </singleXmlCell>
  <singleXmlCell id="1216" r="P40" connectionId="0">
    <xmlCellPr id="1" uniqueName="P1082236">
      <xmlPr mapId="2" xpath="/GFI-IZD-POD/IPK-GFI-IZD-POD_1000379/P1082236" xmlDataType="decimal"/>
    </xmlCellPr>
  </singleXmlCell>
  <singleXmlCell id="1217" r="Q40" connectionId="0">
    <xmlCellPr id="1" uniqueName="P1082248">
      <xmlPr mapId="2" xpath="/GFI-IZD-POD/IPK-GFI-IZD-POD_1000379/P1082248" xmlDataType="decimal"/>
    </xmlCellPr>
  </singleXmlCell>
  <singleXmlCell id="1218" r="R40" connectionId="0">
    <xmlCellPr id="1" uniqueName="P1082250">
      <xmlPr mapId="2" xpath="/GFI-IZD-POD/IPK-GFI-IZD-POD_1000379/P1082250" xmlDataType="decimal"/>
    </xmlCellPr>
  </singleXmlCell>
  <singleXmlCell id="1219" r="S40" connectionId="0">
    <xmlCellPr id="1" uniqueName="P1123064">
      <xmlPr mapId="2" xpath="/GFI-IZD-POD/IPK-GFI-IZD-POD_1000379/P1123064" xmlDataType="decimal"/>
    </xmlCellPr>
  </singleXmlCell>
  <singleXmlCell id="1220" r="T40" connectionId="0">
    <xmlCellPr id="1" uniqueName="P1123065">
      <xmlPr mapId="2" xpath="/GFI-IZD-POD/IPK-GFI-IZD-POD_1000379/P1123065" xmlDataType="decimal"/>
    </xmlCellPr>
  </singleXmlCell>
  <singleXmlCell id="1221" r="U40" connectionId="0">
    <xmlCellPr id="1" uniqueName="P1082252">
      <xmlPr mapId="2" xpath="/GFI-IZD-POD/IPK-GFI-IZD-POD_1000379/P1082252" xmlDataType="decimal"/>
    </xmlCellPr>
  </singleXmlCell>
  <singleXmlCell id="1222" r="V40" connectionId="0">
    <xmlCellPr id="1" uniqueName="P1082254">
      <xmlPr mapId="2" xpath="/GFI-IZD-POD/IPK-GFI-IZD-POD_1000379/P1082254" xmlDataType="decimal"/>
    </xmlCellPr>
  </singleXmlCell>
  <singleXmlCell id="1223" r="W40" connectionId="0">
    <xmlCellPr id="1" uniqueName="P1082256">
      <xmlPr mapId="2" xpath="/GFI-IZD-POD/IPK-GFI-IZD-POD_1000379/P1082256" xmlDataType="decimal"/>
    </xmlCellPr>
  </singleXmlCell>
  <singleXmlCell id="1224" r="X40" connectionId="0">
    <xmlCellPr id="1" uniqueName="P1082257">
      <xmlPr mapId="2" xpath="/GFI-IZD-POD/IPK-GFI-IZD-POD_1000379/P1082257" xmlDataType="decimal"/>
    </xmlCellPr>
  </singleXmlCell>
  <singleXmlCell id="1225" r="Y40" connectionId="0">
    <xmlCellPr id="1" uniqueName="P1082259">
      <xmlPr mapId="2" xpath="/GFI-IZD-POD/IPK-GFI-IZD-POD_1000379/P1082259" xmlDataType="decimal"/>
    </xmlCellPr>
  </singleXmlCell>
  <singleXmlCell id="1226" r="H41" connectionId="0">
    <xmlCellPr id="1" uniqueName="P1080048">
      <xmlPr mapId="2" xpath="/GFI-IZD-POD/IPK-GFI-IZD-POD_1000379/P1080048" xmlDataType="decimal"/>
    </xmlCellPr>
  </singleXmlCell>
  <singleXmlCell id="1227" r="I41" connectionId="0">
    <xmlCellPr id="1" uniqueName="P1080049">
      <xmlPr mapId="2" xpath="/GFI-IZD-POD/IPK-GFI-IZD-POD_1000379/P1080049" xmlDataType="decimal"/>
    </xmlCellPr>
  </singleXmlCell>
  <singleXmlCell id="1228" r="J41" connectionId="0">
    <xmlCellPr id="1" uniqueName="P1080050">
      <xmlPr mapId="2" xpath="/GFI-IZD-POD/IPK-GFI-IZD-POD_1000379/P1080050" xmlDataType="decimal"/>
    </xmlCellPr>
  </singleXmlCell>
  <singleXmlCell id="1229" r="K41" connectionId="0">
    <xmlCellPr id="1" uniqueName="P1080051">
      <xmlPr mapId="2" xpath="/GFI-IZD-POD/IPK-GFI-IZD-POD_1000379/P1080051" xmlDataType="decimal"/>
    </xmlCellPr>
  </singleXmlCell>
  <singleXmlCell id="1230" r="L41" connectionId="0">
    <xmlCellPr id="1" uniqueName="P1080052">
      <xmlPr mapId="2" xpath="/GFI-IZD-POD/IPK-GFI-IZD-POD_1000379/P1080052" xmlDataType="decimal"/>
    </xmlCellPr>
  </singleXmlCell>
  <singleXmlCell id="1231" r="M41" connectionId="0">
    <xmlCellPr id="1" uniqueName="P1080053">
      <xmlPr mapId="2" xpath="/GFI-IZD-POD/IPK-GFI-IZD-POD_1000379/P1080053" xmlDataType="decimal"/>
    </xmlCellPr>
  </singleXmlCell>
  <singleXmlCell id="1232" r="N41" connectionId="0">
    <xmlCellPr id="1" uniqueName="P1080054">
      <xmlPr mapId="2" xpath="/GFI-IZD-POD/IPK-GFI-IZD-POD_1000379/P1080054" xmlDataType="decimal"/>
    </xmlCellPr>
  </singleXmlCell>
  <singleXmlCell id="1233" r="O41" connectionId="0">
    <xmlCellPr id="1" uniqueName="P1080055">
      <xmlPr mapId="2" xpath="/GFI-IZD-POD/IPK-GFI-IZD-POD_1000379/P1080055" xmlDataType="decimal"/>
    </xmlCellPr>
  </singleXmlCell>
  <singleXmlCell id="1234" r="P41" connectionId="0">
    <xmlCellPr id="1" uniqueName="P1082260">
      <xmlPr mapId="2" xpath="/GFI-IZD-POD/IPK-GFI-IZD-POD_1000379/P1082260" xmlDataType="decimal"/>
    </xmlCellPr>
  </singleXmlCell>
  <singleXmlCell id="1235" r="Q41" connectionId="0">
    <xmlCellPr id="1" uniqueName="P1082237">
      <xmlPr mapId="2" xpath="/GFI-IZD-POD/IPK-GFI-IZD-POD_1000379/P1082237" xmlDataType="decimal"/>
    </xmlCellPr>
  </singleXmlCell>
  <singleXmlCell id="1236" r="R41" connectionId="0">
    <xmlCellPr id="1" uniqueName="P1082261">
      <xmlPr mapId="2" xpath="/GFI-IZD-POD/IPK-GFI-IZD-POD_1000379/P1082261" xmlDataType="decimal"/>
    </xmlCellPr>
  </singleXmlCell>
  <singleXmlCell id="1237" r="S41" connectionId="0">
    <xmlCellPr id="1" uniqueName="P1123066">
      <xmlPr mapId="2" xpath="/GFI-IZD-POD/IPK-GFI-IZD-POD_1000379/P1123066" xmlDataType="decimal"/>
    </xmlCellPr>
  </singleXmlCell>
  <singleXmlCell id="1238" r="T41" connectionId="0">
    <xmlCellPr id="1" uniqueName="P1123067">
      <xmlPr mapId="2" xpath="/GFI-IZD-POD/IPK-GFI-IZD-POD_1000379/P1123067" xmlDataType="decimal"/>
    </xmlCellPr>
  </singleXmlCell>
  <singleXmlCell id="1239" r="U41" connectionId="0">
    <xmlCellPr id="1" uniqueName="P1082262">
      <xmlPr mapId="2" xpath="/GFI-IZD-POD/IPK-GFI-IZD-POD_1000379/P1082262" xmlDataType="decimal"/>
    </xmlCellPr>
  </singleXmlCell>
  <singleXmlCell id="1240" r="V41" connectionId="0">
    <xmlCellPr id="1" uniqueName="P1082264">
      <xmlPr mapId="2" xpath="/GFI-IZD-POD/IPK-GFI-IZD-POD_1000379/P1082264" xmlDataType="decimal"/>
    </xmlCellPr>
  </singleXmlCell>
  <singleXmlCell id="1241" r="W41" connectionId="0">
    <xmlCellPr id="1" uniqueName="P1082265">
      <xmlPr mapId="2" xpath="/GFI-IZD-POD/IPK-GFI-IZD-POD_1000379/P1082265" xmlDataType="decimal"/>
    </xmlCellPr>
  </singleXmlCell>
  <singleXmlCell id="1242" r="X41" connectionId="0">
    <xmlCellPr id="1" uniqueName="P1082266">
      <xmlPr mapId="2" xpath="/GFI-IZD-POD/IPK-GFI-IZD-POD_1000379/P1082266" xmlDataType="decimal"/>
    </xmlCellPr>
  </singleXmlCell>
  <singleXmlCell id="1243" r="Y41" connectionId="0">
    <xmlCellPr id="1" uniqueName="P1082267">
      <xmlPr mapId="2" xpath="/GFI-IZD-POD/IPK-GFI-IZD-POD_1000379/P1082267" xmlDataType="decimal"/>
    </xmlCellPr>
  </singleXmlCell>
  <singleXmlCell id="1244" r="H42" connectionId="0">
    <xmlCellPr id="1" uniqueName="P1080056">
      <xmlPr mapId="2" xpath="/GFI-IZD-POD/IPK-GFI-IZD-POD_1000379/P1080056" xmlDataType="decimal"/>
    </xmlCellPr>
  </singleXmlCell>
  <singleXmlCell id="1245" r="I42" connectionId="0">
    <xmlCellPr id="1" uniqueName="P1080057">
      <xmlPr mapId="2" xpath="/GFI-IZD-POD/IPK-GFI-IZD-POD_1000379/P1080057" xmlDataType="decimal"/>
    </xmlCellPr>
  </singleXmlCell>
  <singleXmlCell id="1246" r="J42" connectionId="0">
    <xmlCellPr id="1" uniqueName="P1080058">
      <xmlPr mapId="2" xpath="/GFI-IZD-POD/IPK-GFI-IZD-POD_1000379/P1080058" xmlDataType="decimal"/>
    </xmlCellPr>
  </singleXmlCell>
  <singleXmlCell id="1247" r="K42" connectionId="0">
    <xmlCellPr id="1" uniqueName="P1080059">
      <xmlPr mapId="2" xpath="/GFI-IZD-POD/IPK-GFI-IZD-POD_1000379/P1080059" xmlDataType="decimal"/>
    </xmlCellPr>
  </singleXmlCell>
  <singleXmlCell id="1248" r="L42" connectionId="0">
    <xmlCellPr id="1" uniqueName="P1080060">
      <xmlPr mapId="2" xpath="/GFI-IZD-POD/IPK-GFI-IZD-POD_1000379/P1080060" xmlDataType="decimal"/>
    </xmlCellPr>
  </singleXmlCell>
  <singleXmlCell id="1249" r="M42" connectionId="0">
    <xmlCellPr id="1" uniqueName="P1080061">
      <xmlPr mapId="2" xpath="/GFI-IZD-POD/IPK-GFI-IZD-POD_1000379/P1080061" xmlDataType="decimal"/>
    </xmlCellPr>
  </singleXmlCell>
  <singleXmlCell id="1250" r="N42" connectionId="0">
    <xmlCellPr id="1" uniqueName="P1080062">
      <xmlPr mapId="2" xpath="/GFI-IZD-POD/IPK-GFI-IZD-POD_1000379/P1080062" xmlDataType="decimal"/>
    </xmlCellPr>
  </singleXmlCell>
  <singleXmlCell id="1251" r="O42" connectionId="0">
    <xmlCellPr id="1" uniqueName="P1080063">
      <xmlPr mapId="2" xpath="/GFI-IZD-POD/IPK-GFI-IZD-POD_1000379/P1080063" xmlDataType="decimal"/>
    </xmlCellPr>
  </singleXmlCell>
  <singleXmlCell id="1252" r="P42" connectionId="0">
    <xmlCellPr id="1" uniqueName="P1082269">
      <xmlPr mapId="2" xpath="/GFI-IZD-POD/IPK-GFI-IZD-POD_1000379/P1082269" xmlDataType="decimal"/>
    </xmlCellPr>
  </singleXmlCell>
  <singleXmlCell id="1253" r="Q42" connectionId="0">
    <xmlCellPr id="1" uniqueName="P1082270">
      <xmlPr mapId="2" xpath="/GFI-IZD-POD/IPK-GFI-IZD-POD_1000379/P1082270" xmlDataType="decimal"/>
    </xmlCellPr>
  </singleXmlCell>
  <singleXmlCell id="1254" r="R42" connectionId="0">
    <xmlCellPr id="1" uniqueName="P1082239">
      <xmlPr mapId="2" xpath="/GFI-IZD-POD/IPK-GFI-IZD-POD_1000379/P1082239" xmlDataType="decimal"/>
    </xmlCellPr>
  </singleXmlCell>
  <singleXmlCell id="1255" r="S42" connectionId="0">
    <xmlCellPr id="1" uniqueName="P1123068">
      <xmlPr mapId="2" xpath="/GFI-IZD-POD/IPK-GFI-IZD-POD_1000379/P1123068" xmlDataType="decimal"/>
    </xmlCellPr>
  </singleXmlCell>
  <singleXmlCell id="1256" r="T42" connectionId="0">
    <xmlCellPr id="1" uniqueName="P1123069">
      <xmlPr mapId="2" xpath="/GFI-IZD-POD/IPK-GFI-IZD-POD_1000379/P1123069" xmlDataType="decimal"/>
    </xmlCellPr>
  </singleXmlCell>
  <singleXmlCell id="1257" r="U42" connectionId="0">
    <xmlCellPr id="1" uniqueName="P1082272">
      <xmlPr mapId="2" xpath="/GFI-IZD-POD/IPK-GFI-IZD-POD_1000379/P1082272" xmlDataType="decimal"/>
    </xmlCellPr>
  </singleXmlCell>
  <singleXmlCell id="1258" r="V42" connectionId="0">
    <xmlCellPr id="1" uniqueName="P1082273">
      <xmlPr mapId="2" xpath="/GFI-IZD-POD/IPK-GFI-IZD-POD_1000379/P1082273" xmlDataType="decimal"/>
    </xmlCellPr>
  </singleXmlCell>
  <singleXmlCell id="1259" r="W42" connectionId="0">
    <xmlCellPr id="1" uniqueName="P1082275">
      <xmlPr mapId="2" xpath="/GFI-IZD-POD/IPK-GFI-IZD-POD_1000379/P1082275" xmlDataType="decimal"/>
    </xmlCellPr>
  </singleXmlCell>
  <singleXmlCell id="1260" r="X42" connectionId="0">
    <xmlCellPr id="1" uniqueName="P1082276">
      <xmlPr mapId="2" xpath="/GFI-IZD-POD/IPK-GFI-IZD-POD_1000379/P1082276" xmlDataType="decimal"/>
    </xmlCellPr>
  </singleXmlCell>
  <singleXmlCell id="1261" r="Y42" connectionId="0">
    <xmlCellPr id="1" uniqueName="P1082277">
      <xmlPr mapId="2" xpath="/GFI-IZD-POD/IPK-GFI-IZD-POD_1000379/P1082277" xmlDataType="decimal"/>
    </xmlCellPr>
  </singleXmlCell>
  <singleXmlCell id="1262" r="H43" connectionId="0">
    <xmlCellPr id="1" uniqueName="P1080064">
      <xmlPr mapId="2" xpath="/GFI-IZD-POD/IPK-GFI-IZD-POD_1000379/P1080064" xmlDataType="decimal"/>
    </xmlCellPr>
  </singleXmlCell>
  <singleXmlCell id="1263" r="I43" connectionId="0">
    <xmlCellPr id="1" uniqueName="P1080065">
      <xmlPr mapId="2" xpath="/GFI-IZD-POD/IPK-GFI-IZD-POD_1000379/P1080065" xmlDataType="decimal"/>
    </xmlCellPr>
  </singleXmlCell>
  <singleXmlCell id="1264" r="J43" connectionId="0">
    <xmlCellPr id="1" uniqueName="P1080066">
      <xmlPr mapId="2" xpath="/GFI-IZD-POD/IPK-GFI-IZD-POD_1000379/P1080066" xmlDataType="decimal"/>
    </xmlCellPr>
  </singleXmlCell>
  <singleXmlCell id="1265" r="K43" connectionId="0">
    <xmlCellPr id="1" uniqueName="P1080067">
      <xmlPr mapId="2" xpath="/GFI-IZD-POD/IPK-GFI-IZD-POD_1000379/P1080067" xmlDataType="decimal"/>
    </xmlCellPr>
  </singleXmlCell>
  <singleXmlCell id="1266" r="L43" connectionId="0">
    <xmlCellPr id="1" uniqueName="P1080068">
      <xmlPr mapId="2" xpath="/GFI-IZD-POD/IPK-GFI-IZD-POD_1000379/P1080068" xmlDataType="decimal"/>
    </xmlCellPr>
  </singleXmlCell>
  <singleXmlCell id="1267" r="M43" connectionId="0">
    <xmlCellPr id="1" uniqueName="P1080069">
      <xmlPr mapId="2" xpath="/GFI-IZD-POD/IPK-GFI-IZD-POD_1000379/P1080069" xmlDataType="decimal"/>
    </xmlCellPr>
  </singleXmlCell>
  <singleXmlCell id="1268" r="N43" connectionId="0">
    <xmlCellPr id="1" uniqueName="P1080070">
      <xmlPr mapId="2" xpath="/GFI-IZD-POD/IPK-GFI-IZD-POD_1000379/P1080070" xmlDataType="decimal"/>
    </xmlCellPr>
  </singleXmlCell>
  <singleXmlCell id="1269" r="O43" connectionId="0">
    <xmlCellPr id="1" uniqueName="P1080071">
      <xmlPr mapId="2" xpath="/GFI-IZD-POD/IPK-GFI-IZD-POD_1000379/P1080071" xmlDataType="decimal"/>
    </xmlCellPr>
  </singleXmlCell>
  <singleXmlCell id="1270" r="P43" connectionId="0">
    <xmlCellPr id="1" uniqueName="P1082278">
      <xmlPr mapId="2" xpath="/GFI-IZD-POD/IPK-GFI-IZD-POD_1000379/P1082278" xmlDataType="decimal"/>
    </xmlCellPr>
  </singleXmlCell>
  <singleXmlCell id="1271" r="Q43" connectionId="0">
    <xmlCellPr id="1" uniqueName="P1082279">
      <xmlPr mapId="2" xpath="/GFI-IZD-POD/IPK-GFI-IZD-POD_1000379/P1082279" xmlDataType="decimal"/>
    </xmlCellPr>
  </singleXmlCell>
  <singleXmlCell id="1272" r="R43" connectionId="0">
    <xmlCellPr id="1" uniqueName="P1082280">
      <xmlPr mapId="2" xpath="/GFI-IZD-POD/IPK-GFI-IZD-POD_1000379/P1082280" xmlDataType="decimal"/>
    </xmlCellPr>
  </singleXmlCell>
  <singleXmlCell id="1273" r="S43" connectionId="0">
    <xmlCellPr id="1" uniqueName="P1123070">
      <xmlPr mapId="2" xpath="/GFI-IZD-POD/IPK-GFI-IZD-POD_1000379/P1123070" xmlDataType="decimal"/>
    </xmlCellPr>
  </singleXmlCell>
  <singleXmlCell id="1274" r="T43" connectionId="0">
    <xmlCellPr id="1" uniqueName="P1123071">
      <xmlPr mapId="2" xpath="/GFI-IZD-POD/IPK-GFI-IZD-POD_1000379/P1123071" xmlDataType="decimal"/>
    </xmlCellPr>
  </singleXmlCell>
  <singleXmlCell id="1275" r="U43" connectionId="0">
    <xmlCellPr id="1" uniqueName="P1082245">
      <xmlPr mapId="2" xpath="/GFI-IZD-POD/IPK-GFI-IZD-POD_1000379/P1082245" xmlDataType="decimal"/>
    </xmlCellPr>
  </singleXmlCell>
  <singleXmlCell id="1276" r="V43" connectionId="0">
    <xmlCellPr id="1" uniqueName="P1082282">
      <xmlPr mapId="2" xpath="/GFI-IZD-POD/IPK-GFI-IZD-POD_1000379/P1082282" xmlDataType="decimal"/>
    </xmlCellPr>
  </singleXmlCell>
  <singleXmlCell id="1277" r="W43" connectionId="0">
    <xmlCellPr id="1" uniqueName="P1082284">
      <xmlPr mapId="2" xpath="/GFI-IZD-POD/IPK-GFI-IZD-POD_1000379/P1082284" xmlDataType="decimal"/>
    </xmlCellPr>
  </singleXmlCell>
  <singleXmlCell id="1278" r="X43" connectionId="0">
    <xmlCellPr id="1" uniqueName="P1082285">
      <xmlPr mapId="2" xpath="/GFI-IZD-POD/IPK-GFI-IZD-POD_1000379/P1082285" xmlDataType="decimal"/>
    </xmlCellPr>
  </singleXmlCell>
  <singleXmlCell id="1279" r="Y43" connectionId="0">
    <xmlCellPr id="1" uniqueName="P1082286">
      <xmlPr mapId="2" xpath="/GFI-IZD-POD/IPK-GFI-IZD-POD_1000379/P1082286" xmlDataType="decimal"/>
    </xmlCellPr>
  </singleXmlCell>
  <singleXmlCell id="1280" r="H44" connectionId="0">
    <xmlCellPr id="1" uniqueName="P1080072">
      <xmlPr mapId="2" xpath="/GFI-IZD-POD/IPK-GFI-IZD-POD_1000379/P1080072" xmlDataType="decimal"/>
    </xmlCellPr>
  </singleXmlCell>
  <singleXmlCell id="1281" r="I44" connectionId="0">
    <xmlCellPr id="1" uniqueName="P1080073">
      <xmlPr mapId="2" xpath="/GFI-IZD-POD/IPK-GFI-IZD-POD_1000379/P1080073" xmlDataType="decimal"/>
    </xmlCellPr>
  </singleXmlCell>
  <singleXmlCell id="1282" r="J44" connectionId="0">
    <xmlCellPr id="1" uniqueName="P1080074">
      <xmlPr mapId="2" xpath="/GFI-IZD-POD/IPK-GFI-IZD-POD_1000379/P1080074" xmlDataType="decimal"/>
    </xmlCellPr>
  </singleXmlCell>
  <singleXmlCell id="1283" r="K44" connectionId="0">
    <xmlCellPr id="1" uniqueName="P1080075">
      <xmlPr mapId="2" xpath="/GFI-IZD-POD/IPK-GFI-IZD-POD_1000379/P1080075" xmlDataType="decimal"/>
    </xmlCellPr>
  </singleXmlCell>
  <singleXmlCell id="1284" r="L44" connectionId="0">
    <xmlCellPr id="1" uniqueName="P1080076">
      <xmlPr mapId="2" xpath="/GFI-IZD-POD/IPK-GFI-IZD-POD_1000379/P1080076" xmlDataType="decimal"/>
    </xmlCellPr>
  </singleXmlCell>
  <singleXmlCell id="1285" r="M44" connectionId="0">
    <xmlCellPr id="1" uniqueName="P1080077">
      <xmlPr mapId="2" xpath="/GFI-IZD-POD/IPK-GFI-IZD-POD_1000379/P1080077" xmlDataType="decimal"/>
    </xmlCellPr>
  </singleXmlCell>
  <singleXmlCell id="1286" r="N44" connectionId="0">
    <xmlCellPr id="1" uniqueName="P1080078">
      <xmlPr mapId="2" xpath="/GFI-IZD-POD/IPK-GFI-IZD-POD_1000379/P1080078" xmlDataType="decimal"/>
    </xmlCellPr>
  </singleXmlCell>
  <singleXmlCell id="1287" r="O44" connectionId="0">
    <xmlCellPr id="1" uniqueName="P1080079">
      <xmlPr mapId="2" xpath="/GFI-IZD-POD/IPK-GFI-IZD-POD_1000379/P1080079" xmlDataType="decimal"/>
    </xmlCellPr>
  </singleXmlCell>
  <singleXmlCell id="1288" r="P44" connectionId="0">
    <xmlCellPr id="1" uniqueName="P1082288">
      <xmlPr mapId="2" xpath="/GFI-IZD-POD/IPK-GFI-IZD-POD_1000379/P1082288" xmlDataType="decimal"/>
    </xmlCellPr>
  </singleXmlCell>
  <singleXmlCell id="1289" r="Q44" connectionId="0">
    <xmlCellPr id="1" uniqueName="P1082289">
      <xmlPr mapId="2" xpath="/GFI-IZD-POD/IPK-GFI-IZD-POD_1000379/P1082289" xmlDataType="decimal"/>
    </xmlCellPr>
  </singleXmlCell>
  <singleXmlCell id="1290" r="R44" connectionId="0">
    <xmlCellPr id="1" uniqueName="P1082290">
      <xmlPr mapId="2" xpath="/GFI-IZD-POD/IPK-GFI-IZD-POD_1000379/P1082290" xmlDataType="decimal"/>
    </xmlCellPr>
  </singleXmlCell>
  <singleXmlCell id="1291" r="S44" connectionId="0">
    <xmlCellPr id="1" uniqueName="P1123072">
      <xmlPr mapId="2" xpath="/GFI-IZD-POD/IPK-GFI-IZD-POD_1000379/P1123072" xmlDataType="decimal"/>
    </xmlCellPr>
  </singleXmlCell>
  <singleXmlCell id="1292" r="T44" connectionId="0">
    <xmlCellPr id="1" uniqueName="P1123073">
      <xmlPr mapId="2" xpath="/GFI-IZD-POD/IPK-GFI-IZD-POD_1000379/P1123073" xmlDataType="decimal"/>
    </xmlCellPr>
  </singleXmlCell>
  <singleXmlCell id="1293" r="U44" connectionId="0">
    <xmlCellPr id="1" uniqueName="P1082292">
      <xmlPr mapId="2" xpath="/GFI-IZD-POD/IPK-GFI-IZD-POD_1000379/P1082292" xmlDataType="decimal"/>
    </xmlCellPr>
  </singleXmlCell>
  <singleXmlCell id="1294" r="V44" connectionId="0">
    <xmlCellPr id="1" uniqueName="P1082247">
      <xmlPr mapId="2" xpath="/GFI-IZD-POD/IPK-GFI-IZD-POD_1000379/P1082247" xmlDataType="decimal"/>
    </xmlCellPr>
  </singleXmlCell>
  <singleXmlCell id="1295" r="W44" connectionId="0">
    <xmlCellPr id="1" uniqueName="P1082295">
      <xmlPr mapId="2" xpath="/GFI-IZD-POD/IPK-GFI-IZD-POD_1000379/P1082295" xmlDataType="decimal"/>
    </xmlCellPr>
  </singleXmlCell>
  <singleXmlCell id="1296" r="X44" connectionId="0">
    <xmlCellPr id="1" uniqueName="P1082298">
      <xmlPr mapId="2" xpath="/GFI-IZD-POD/IPK-GFI-IZD-POD_1000379/P1082298" xmlDataType="decimal"/>
    </xmlCellPr>
  </singleXmlCell>
  <singleXmlCell id="1297" r="Y44" connectionId="0">
    <xmlCellPr id="1" uniqueName="P1082300">
      <xmlPr mapId="2" xpath="/GFI-IZD-POD/IPK-GFI-IZD-POD_1000379/P1082300" xmlDataType="decimal"/>
    </xmlCellPr>
  </singleXmlCell>
  <singleXmlCell id="1298" r="H45" connectionId="0">
    <xmlCellPr id="1" uniqueName="P1080080">
      <xmlPr mapId="2" xpath="/GFI-IZD-POD/IPK-GFI-IZD-POD_1000379/P1080080" xmlDataType="decimal"/>
    </xmlCellPr>
  </singleXmlCell>
  <singleXmlCell id="1299" r="I45" connectionId="0">
    <xmlCellPr id="1" uniqueName="P1080081">
      <xmlPr mapId="2" xpath="/GFI-IZD-POD/IPK-GFI-IZD-POD_1000379/P1080081" xmlDataType="decimal"/>
    </xmlCellPr>
  </singleXmlCell>
  <singleXmlCell id="1300" r="J45" connectionId="0">
    <xmlCellPr id="1" uniqueName="P1080082">
      <xmlPr mapId="2" xpath="/GFI-IZD-POD/IPK-GFI-IZD-POD_1000379/P1080082" xmlDataType="decimal"/>
    </xmlCellPr>
  </singleXmlCell>
  <singleXmlCell id="1301" r="K45" connectionId="0">
    <xmlCellPr id="1" uniqueName="P1080083">
      <xmlPr mapId="2" xpath="/GFI-IZD-POD/IPK-GFI-IZD-POD_1000379/P1080083" xmlDataType="decimal"/>
    </xmlCellPr>
  </singleXmlCell>
  <singleXmlCell id="1302" r="L45" connectionId="0">
    <xmlCellPr id="1" uniqueName="P1080084">
      <xmlPr mapId="2" xpath="/GFI-IZD-POD/IPK-GFI-IZD-POD_1000379/P1080084" xmlDataType="decimal"/>
    </xmlCellPr>
  </singleXmlCell>
  <singleXmlCell id="1303" r="M45" connectionId="0">
    <xmlCellPr id="1" uniqueName="P1080085">
      <xmlPr mapId="2" xpath="/GFI-IZD-POD/IPK-GFI-IZD-POD_1000379/P1080085" xmlDataType="decimal"/>
    </xmlCellPr>
  </singleXmlCell>
  <singleXmlCell id="1304" r="N45" connectionId="0">
    <xmlCellPr id="1" uniqueName="P1080086">
      <xmlPr mapId="2" xpath="/GFI-IZD-POD/IPK-GFI-IZD-POD_1000379/P1080086" xmlDataType="decimal"/>
    </xmlCellPr>
  </singleXmlCell>
  <singleXmlCell id="1305" r="O45" connectionId="0">
    <xmlCellPr id="1" uniqueName="P1080087">
      <xmlPr mapId="2" xpath="/GFI-IZD-POD/IPK-GFI-IZD-POD_1000379/P1080087" xmlDataType="decimal"/>
    </xmlCellPr>
  </singleXmlCell>
  <singleXmlCell id="1306" r="P45" connectionId="0">
    <xmlCellPr id="1" uniqueName="P1082301">
      <xmlPr mapId="2" xpath="/GFI-IZD-POD/IPK-GFI-IZD-POD_1000379/P1082301" xmlDataType="decimal"/>
    </xmlCellPr>
  </singleXmlCell>
  <singleXmlCell id="1307" r="Q45" connectionId="0">
    <xmlCellPr id="1" uniqueName="P1082322">
      <xmlPr mapId="2" xpath="/GFI-IZD-POD/IPK-GFI-IZD-POD_1000379/P1082322" xmlDataType="decimal"/>
    </xmlCellPr>
  </singleXmlCell>
  <singleXmlCell id="1308" r="R45" connectionId="0">
    <xmlCellPr id="1" uniqueName="P1082323">
      <xmlPr mapId="2" xpath="/GFI-IZD-POD/IPK-GFI-IZD-POD_1000379/P1082323" xmlDataType="decimal"/>
    </xmlCellPr>
  </singleXmlCell>
  <singleXmlCell id="1309" r="S45" connectionId="0">
    <xmlCellPr id="1" uniqueName="P1123074">
      <xmlPr mapId="2" xpath="/GFI-IZD-POD/IPK-GFI-IZD-POD_1000379/P1123074" xmlDataType="decimal"/>
    </xmlCellPr>
  </singleXmlCell>
  <singleXmlCell id="1310" r="T45" connectionId="0">
    <xmlCellPr id="1" uniqueName="P1123075">
      <xmlPr mapId="2" xpath="/GFI-IZD-POD/IPK-GFI-IZD-POD_1000379/P1123075" xmlDataType="decimal"/>
    </xmlCellPr>
  </singleXmlCell>
  <singleXmlCell id="1311" r="U45" connectionId="0">
    <xmlCellPr id="1" uniqueName="P1082325">
      <xmlPr mapId="2" xpath="/GFI-IZD-POD/IPK-GFI-IZD-POD_1000379/P1082325" xmlDataType="decimal"/>
    </xmlCellPr>
  </singleXmlCell>
  <singleXmlCell id="1312" r="V45" connectionId="0">
    <xmlCellPr id="1" uniqueName="P1082328">
      <xmlPr mapId="2" xpath="/GFI-IZD-POD/IPK-GFI-IZD-POD_1000379/P1082328" xmlDataType="decimal"/>
    </xmlCellPr>
  </singleXmlCell>
  <singleXmlCell id="1313" r="W45" connectionId="0">
    <xmlCellPr id="1" uniqueName="P1082331">
      <xmlPr mapId="2" xpath="/GFI-IZD-POD/IPK-GFI-IZD-POD_1000379/P1082331" xmlDataType="decimal"/>
    </xmlCellPr>
  </singleXmlCell>
  <singleXmlCell id="1314" r="X45" connectionId="0">
    <xmlCellPr id="1" uniqueName="P1082333">
      <xmlPr mapId="2" xpath="/GFI-IZD-POD/IPK-GFI-IZD-POD_1000379/P1082333" xmlDataType="decimal"/>
    </xmlCellPr>
  </singleXmlCell>
  <singleXmlCell id="1315" r="Y45" connectionId="0">
    <xmlCellPr id="1" uniqueName="P1082336">
      <xmlPr mapId="2" xpath="/GFI-IZD-POD/IPK-GFI-IZD-POD_1000379/P1082336" xmlDataType="decimal"/>
    </xmlCellPr>
  </singleXmlCell>
  <singleXmlCell id="1316" r="H46" connectionId="0">
    <xmlCellPr id="1" uniqueName="P1080088">
      <xmlPr mapId="2" xpath="/GFI-IZD-POD/IPK-GFI-IZD-POD_1000379/P1080088" xmlDataType="decimal"/>
    </xmlCellPr>
  </singleXmlCell>
  <singleXmlCell id="1317" r="I46" connectionId="0">
    <xmlCellPr id="1" uniqueName="P1080089">
      <xmlPr mapId="2" xpath="/GFI-IZD-POD/IPK-GFI-IZD-POD_1000379/P1080089" xmlDataType="decimal"/>
    </xmlCellPr>
  </singleXmlCell>
  <singleXmlCell id="1318" r="J46" connectionId="0">
    <xmlCellPr id="1" uniqueName="P1080090">
      <xmlPr mapId="2" xpath="/GFI-IZD-POD/IPK-GFI-IZD-POD_1000379/P1080090" xmlDataType="decimal"/>
    </xmlCellPr>
  </singleXmlCell>
  <singleXmlCell id="1319" r="K46" connectionId="0">
    <xmlCellPr id="1" uniqueName="P1080091">
      <xmlPr mapId="2" xpath="/GFI-IZD-POD/IPK-GFI-IZD-POD_1000379/P1080091" xmlDataType="decimal"/>
    </xmlCellPr>
  </singleXmlCell>
  <singleXmlCell id="1320" r="L46" connectionId="0">
    <xmlCellPr id="1" uniqueName="P1080092">
      <xmlPr mapId="2" xpath="/GFI-IZD-POD/IPK-GFI-IZD-POD_1000379/P1080092" xmlDataType="decimal"/>
    </xmlCellPr>
  </singleXmlCell>
  <singleXmlCell id="1321" r="M46" connectionId="0">
    <xmlCellPr id="1" uniqueName="P1080093">
      <xmlPr mapId="2" xpath="/GFI-IZD-POD/IPK-GFI-IZD-POD_1000379/P1080093" xmlDataType="decimal"/>
    </xmlCellPr>
  </singleXmlCell>
  <singleXmlCell id="1322" r="N46" connectionId="0">
    <xmlCellPr id="1" uniqueName="P1080094">
      <xmlPr mapId="2" xpath="/GFI-IZD-POD/IPK-GFI-IZD-POD_1000379/P1080094" xmlDataType="decimal"/>
    </xmlCellPr>
  </singleXmlCell>
  <singleXmlCell id="1323" r="O46" connectionId="0">
    <xmlCellPr id="1" uniqueName="P1080095">
      <xmlPr mapId="2" xpath="/GFI-IZD-POD/IPK-GFI-IZD-POD_1000379/P1080095" xmlDataType="decimal"/>
    </xmlCellPr>
  </singleXmlCell>
  <singleXmlCell id="1324" r="P46" connectionId="0">
    <xmlCellPr id="1" uniqueName="P1082338">
      <xmlPr mapId="2" xpath="/GFI-IZD-POD/IPK-GFI-IZD-POD_1000379/P1082338" xmlDataType="decimal"/>
    </xmlCellPr>
  </singleXmlCell>
  <singleXmlCell id="1325" r="Q46" connectionId="0">
    <xmlCellPr id="1" uniqueName="P1082304">
      <xmlPr mapId="2" xpath="/GFI-IZD-POD/IPK-GFI-IZD-POD_1000379/P1082304" xmlDataType="decimal"/>
    </xmlCellPr>
  </singleXmlCell>
  <singleXmlCell id="1326" r="R46" connectionId="0">
    <xmlCellPr id="1" uniqueName="P1082341">
      <xmlPr mapId="2" xpath="/GFI-IZD-POD/IPK-GFI-IZD-POD_1000379/P1082341" xmlDataType="decimal"/>
    </xmlCellPr>
  </singleXmlCell>
  <singleXmlCell id="1327" r="S46" connectionId="0">
    <xmlCellPr id="1" uniqueName="P1123076">
      <xmlPr mapId="2" xpath="/GFI-IZD-POD/IPK-GFI-IZD-POD_1000379/P1123076" xmlDataType="decimal"/>
    </xmlCellPr>
  </singleXmlCell>
  <singleXmlCell id="1328" r="T46" connectionId="0">
    <xmlCellPr id="1" uniqueName="P1123077">
      <xmlPr mapId="2" xpath="/GFI-IZD-POD/IPK-GFI-IZD-POD_1000379/P1123077" xmlDataType="decimal"/>
    </xmlCellPr>
  </singleXmlCell>
  <singleXmlCell id="1329" r="U46" connectionId="0">
    <xmlCellPr id="1" uniqueName="P1082343">
      <xmlPr mapId="2" xpath="/GFI-IZD-POD/IPK-GFI-IZD-POD_1000379/P1082343" xmlDataType="decimal"/>
    </xmlCellPr>
  </singleXmlCell>
  <singleXmlCell id="1330" r="V46" connectionId="0">
    <xmlCellPr id="1" uniqueName="P1082344">
      <xmlPr mapId="2" xpath="/GFI-IZD-POD/IPK-GFI-IZD-POD_1000379/P1082344" xmlDataType="decimal"/>
    </xmlCellPr>
  </singleXmlCell>
  <singleXmlCell id="1331" r="W46" connectionId="0">
    <xmlCellPr id="1" uniqueName="P1082346">
      <xmlPr mapId="2" xpath="/GFI-IZD-POD/IPK-GFI-IZD-POD_1000379/P1082346" xmlDataType="decimal"/>
    </xmlCellPr>
  </singleXmlCell>
  <singleXmlCell id="1332" r="X46" connectionId="0">
    <xmlCellPr id="1" uniqueName="P1082349">
      <xmlPr mapId="2" xpath="/GFI-IZD-POD/IPK-GFI-IZD-POD_1000379/P1082349" xmlDataType="decimal"/>
    </xmlCellPr>
  </singleXmlCell>
  <singleXmlCell id="1333" r="Y46" connectionId="0">
    <xmlCellPr id="1" uniqueName="P1082351">
      <xmlPr mapId="2" xpath="/GFI-IZD-POD/IPK-GFI-IZD-POD_1000379/P1082351" xmlDataType="decimal"/>
    </xmlCellPr>
  </singleXmlCell>
  <singleXmlCell id="1334" r="H47" connectionId="0">
    <xmlCellPr id="1" uniqueName="P1080096">
      <xmlPr mapId="2" xpath="/GFI-IZD-POD/IPK-GFI-IZD-POD_1000379/P1080096" xmlDataType="decimal"/>
    </xmlCellPr>
  </singleXmlCell>
  <singleXmlCell id="1335" r="I47" connectionId="0">
    <xmlCellPr id="1" uniqueName="P1080097">
      <xmlPr mapId="2" xpath="/GFI-IZD-POD/IPK-GFI-IZD-POD_1000379/P1080097" xmlDataType="decimal"/>
    </xmlCellPr>
  </singleXmlCell>
  <singleXmlCell id="1336" r="J47" connectionId="0">
    <xmlCellPr id="1" uniqueName="P1080098">
      <xmlPr mapId="2" xpath="/GFI-IZD-POD/IPK-GFI-IZD-POD_1000379/P1080098" xmlDataType="decimal"/>
    </xmlCellPr>
  </singleXmlCell>
  <singleXmlCell id="1337" r="K47" connectionId="0">
    <xmlCellPr id="1" uniqueName="P1080099">
      <xmlPr mapId="2" xpath="/GFI-IZD-POD/IPK-GFI-IZD-POD_1000379/P1080099" xmlDataType="decimal"/>
    </xmlCellPr>
  </singleXmlCell>
  <singleXmlCell id="1338" r="L47" connectionId="0">
    <xmlCellPr id="1" uniqueName="P1080100">
      <xmlPr mapId="2" xpath="/GFI-IZD-POD/IPK-GFI-IZD-POD_1000379/P1080100" xmlDataType="decimal"/>
    </xmlCellPr>
  </singleXmlCell>
  <singleXmlCell id="1339" r="M47" connectionId="0">
    <xmlCellPr id="1" uniqueName="P1080101">
      <xmlPr mapId="2" xpath="/GFI-IZD-POD/IPK-GFI-IZD-POD_1000379/P1080101" xmlDataType="decimal"/>
    </xmlCellPr>
  </singleXmlCell>
  <singleXmlCell id="1340" r="N47" connectionId="0">
    <xmlCellPr id="1" uniqueName="P1080102">
      <xmlPr mapId="2" xpath="/GFI-IZD-POD/IPK-GFI-IZD-POD_1000379/P1080102" xmlDataType="decimal"/>
    </xmlCellPr>
  </singleXmlCell>
  <singleXmlCell id="1341" r="O47" connectionId="0">
    <xmlCellPr id="1" uniqueName="P1080103">
      <xmlPr mapId="2" xpath="/GFI-IZD-POD/IPK-GFI-IZD-POD_1000379/P1080103" xmlDataType="decimal"/>
    </xmlCellPr>
  </singleXmlCell>
  <singleXmlCell id="1342" r="P47" connectionId="0">
    <xmlCellPr id="1" uniqueName="P1082354">
      <xmlPr mapId="2" xpath="/GFI-IZD-POD/IPK-GFI-IZD-POD_1000379/P1082354" xmlDataType="decimal"/>
    </xmlCellPr>
  </singleXmlCell>
  <singleXmlCell id="1343" r="Q47" connectionId="0">
    <xmlCellPr id="1" uniqueName="P1082356">
      <xmlPr mapId="2" xpath="/GFI-IZD-POD/IPK-GFI-IZD-POD_1000379/P1082356" xmlDataType="decimal"/>
    </xmlCellPr>
  </singleXmlCell>
  <singleXmlCell id="1344" r="R47" connectionId="0">
    <xmlCellPr id="1" uniqueName="P1082306">
      <xmlPr mapId="2" xpath="/GFI-IZD-POD/IPK-GFI-IZD-POD_1000379/P1082306" xmlDataType="decimal"/>
    </xmlCellPr>
  </singleXmlCell>
  <singleXmlCell id="1345" r="S47" connectionId="0">
    <xmlCellPr id="1" uniqueName="P1123078">
      <xmlPr mapId="2" xpath="/GFI-IZD-POD/IPK-GFI-IZD-POD_1000379/P1123078" xmlDataType="decimal"/>
    </xmlCellPr>
  </singleXmlCell>
  <singleXmlCell id="1346" r="T47" connectionId="0">
    <xmlCellPr id="1" uniqueName="P1123079">
      <xmlPr mapId="2" xpath="/GFI-IZD-POD/IPK-GFI-IZD-POD_1000379/P1123079" xmlDataType="decimal"/>
    </xmlCellPr>
  </singleXmlCell>
  <singleXmlCell id="1347" r="U47" connectionId="0">
    <xmlCellPr id="1" uniqueName="P1082358">
      <xmlPr mapId="2" xpath="/GFI-IZD-POD/IPK-GFI-IZD-POD_1000379/P1082358" xmlDataType="decimal"/>
    </xmlCellPr>
  </singleXmlCell>
  <singleXmlCell id="1348" r="V47" connectionId="0">
    <xmlCellPr id="1" uniqueName="P1082360">
      <xmlPr mapId="2" xpath="/GFI-IZD-POD/IPK-GFI-IZD-POD_1000379/P1082360" xmlDataType="decimal"/>
    </xmlCellPr>
  </singleXmlCell>
  <singleXmlCell id="1349" r="W47" connectionId="0">
    <xmlCellPr id="1" uniqueName="P1082361">
      <xmlPr mapId="2" xpath="/GFI-IZD-POD/IPK-GFI-IZD-POD_1000379/P1082361" xmlDataType="decimal"/>
    </xmlCellPr>
  </singleXmlCell>
  <singleXmlCell id="1350" r="X47" connectionId="0">
    <xmlCellPr id="1" uniqueName="P1082362">
      <xmlPr mapId="2" xpath="/GFI-IZD-POD/IPK-GFI-IZD-POD_1000379/P1082362" xmlDataType="decimal"/>
    </xmlCellPr>
  </singleXmlCell>
  <singleXmlCell id="1351" r="Y47" connectionId="0">
    <xmlCellPr id="1" uniqueName="P1082364">
      <xmlPr mapId="2" xpath="/GFI-IZD-POD/IPK-GFI-IZD-POD_1000379/P1082364" xmlDataType="decimal"/>
    </xmlCellPr>
  </singleXmlCell>
  <singleXmlCell id="1352" r="H48" connectionId="0">
    <xmlCellPr id="1" uniqueName="P1080104">
      <xmlPr mapId="2" xpath="/GFI-IZD-POD/IPK-GFI-IZD-POD_1000379/P1080104" xmlDataType="decimal"/>
    </xmlCellPr>
  </singleXmlCell>
  <singleXmlCell id="1353" r="I48" connectionId="0">
    <xmlCellPr id="1" uniqueName="P1080105">
      <xmlPr mapId="2" xpath="/GFI-IZD-POD/IPK-GFI-IZD-POD_1000379/P1080105" xmlDataType="decimal"/>
    </xmlCellPr>
  </singleXmlCell>
  <singleXmlCell id="1354" r="J48" connectionId="0">
    <xmlCellPr id="1" uniqueName="P1080106">
      <xmlPr mapId="2" xpath="/GFI-IZD-POD/IPK-GFI-IZD-POD_1000379/P1080106" xmlDataType="decimal"/>
    </xmlCellPr>
  </singleXmlCell>
  <singleXmlCell id="1355" r="K48" connectionId="0">
    <xmlCellPr id="1" uniqueName="P1080107">
      <xmlPr mapId="2" xpath="/GFI-IZD-POD/IPK-GFI-IZD-POD_1000379/P1080107" xmlDataType="decimal"/>
    </xmlCellPr>
  </singleXmlCell>
  <singleXmlCell id="1356" r="L48" connectionId="0">
    <xmlCellPr id="1" uniqueName="P1080108">
      <xmlPr mapId="2" xpath="/GFI-IZD-POD/IPK-GFI-IZD-POD_1000379/P1080108" xmlDataType="decimal"/>
    </xmlCellPr>
  </singleXmlCell>
  <singleXmlCell id="1357" r="M48" connectionId="0">
    <xmlCellPr id="1" uniqueName="P1080109">
      <xmlPr mapId="2" xpath="/GFI-IZD-POD/IPK-GFI-IZD-POD_1000379/P1080109" xmlDataType="decimal"/>
    </xmlCellPr>
  </singleXmlCell>
  <singleXmlCell id="1358" r="N48" connectionId="0">
    <xmlCellPr id="1" uniqueName="P1080110">
      <xmlPr mapId="2" xpath="/GFI-IZD-POD/IPK-GFI-IZD-POD_1000379/P1080110" xmlDataType="decimal"/>
    </xmlCellPr>
  </singleXmlCell>
  <singleXmlCell id="1359" r="O48" connectionId="0">
    <xmlCellPr id="1" uniqueName="P1080111">
      <xmlPr mapId="2" xpath="/GFI-IZD-POD/IPK-GFI-IZD-POD_1000379/P1080111" xmlDataType="decimal"/>
    </xmlCellPr>
  </singleXmlCell>
  <singleXmlCell id="1360" r="P48" connectionId="0">
    <xmlCellPr id="1" uniqueName="P1082365">
      <xmlPr mapId="2" xpath="/GFI-IZD-POD/IPK-GFI-IZD-POD_1000379/P1082365" xmlDataType="decimal"/>
    </xmlCellPr>
  </singleXmlCell>
  <singleXmlCell id="1361" r="Q48" connectionId="0">
    <xmlCellPr id="1" uniqueName="P1082366">
      <xmlPr mapId="2" xpath="/GFI-IZD-POD/IPK-GFI-IZD-POD_1000379/P1082366" xmlDataType="decimal"/>
    </xmlCellPr>
  </singleXmlCell>
  <singleXmlCell id="1362" r="R48" connectionId="0">
    <xmlCellPr id="1" uniqueName="P1082367">
      <xmlPr mapId="2" xpath="/GFI-IZD-POD/IPK-GFI-IZD-POD_1000379/P1082367" xmlDataType="decimal"/>
    </xmlCellPr>
  </singleXmlCell>
  <singleXmlCell id="1363" r="S48" connectionId="0">
    <xmlCellPr id="1" uniqueName="P1123080">
      <xmlPr mapId="2" xpath="/GFI-IZD-POD/IPK-GFI-IZD-POD_1000379/P1123080" xmlDataType="decimal"/>
    </xmlCellPr>
  </singleXmlCell>
  <singleXmlCell id="1364" r="T48" connectionId="0">
    <xmlCellPr id="1" uniqueName="P1123081">
      <xmlPr mapId="2" xpath="/GFI-IZD-POD/IPK-GFI-IZD-POD_1000379/P1123081" xmlDataType="decimal"/>
    </xmlCellPr>
  </singleXmlCell>
  <singleXmlCell id="1365" r="U48" connectionId="0">
    <xmlCellPr id="1" uniqueName="P1082309">
      <xmlPr mapId="2" xpath="/GFI-IZD-POD/IPK-GFI-IZD-POD_1000379/P1082309" xmlDataType="decimal"/>
    </xmlCellPr>
  </singleXmlCell>
  <singleXmlCell id="1366" r="V48" connectionId="0">
    <xmlCellPr id="1" uniqueName="P1082368">
      <xmlPr mapId="2" xpath="/GFI-IZD-POD/IPK-GFI-IZD-POD_1000379/P1082368" xmlDataType="decimal"/>
    </xmlCellPr>
  </singleXmlCell>
  <singleXmlCell id="1367" r="W48" connectionId="0">
    <xmlCellPr id="1" uniqueName="P1082369">
      <xmlPr mapId="2" xpath="/GFI-IZD-POD/IPK-GFI-IZD-POD_1000379/P1082369" xmlDataType="decimal"/>
    </xmlCellPr>
  </singleXmlCell>
  <singleXmlCell id="1368" r="X48" connectionId="0">
    <xmlCellPr id="1" uniqueName="P1082370">
      <xmlPr mapId="2" xpath="/GFI-IZD-POD/IPK-GFI-IZD-POD_1000379/P1082370" xmlDataType="decimal"/>
    </xmlCellPr>
  </singleXmlCell>
  <singleXmlCell id="1369" r="Y48" connectionId="0">
    <xmlCellPr id="1" uniqueName="P1082372">
      <xmlPr mapId="2" xpath="/GFI-IZD-POD/IPK-GFI-IZD-POD_1000379/P1082372" xmlDataType="decimal"/>
    </xmlCellPr>
  </singleXmlCell>
  <singleXmlCell id="1370" r="H49" connectionId="0">
    <xmlCellPr id="1" uniqueName="P1080112">
      <xmlPr mapId="2" xpath="/GFI-IZD-POD/IPK-GFI-IZD-POD_1000379/P1080112" xmlDataType="decimal"/>
    </xmlCellPr>
  </singleXmlCell>
  <singleXmlCell id="1371" r="I49" connectionId="0">
    <xmlCellPr id="1" uniqueName="P1080113">
      <xmlPr mapId="2" xpath="/GFI-IZD-POD/IPK-GFI-IZD-POD_1000379/P1080113" xmlDataType="decimal"/>
    </xmlCellPr>
  </singleXmlCell>
  <singleXmlCell id="1372" r="J49" connectionId="0">
    <xmlCellPr id="1" uniqueName="P1080114">
      <xmlPr mapId="2" xpath="/GFI-IZD-POD/IPK-GFI-IZD-POD_1000379/P1080114" xmlDataType="decimal"/>
    </xmlCellPr>
  </singleXmlCell>
  <singleXmlCell id="1373" r="K49" connectionId="0">
    <xmlCellPr id="1" uniqueName="P1080115">
      <xmlPr mapId="2" xpath="/GFI-IZD-POD/IPK-GFI-IZD-POD_1000379/P1080115" xmlDataType="decimal"/>
    </xmlCellPr>
  </singleXmlCell>
  <singleXmlCell id="1374" r="L49" connectionId="0">
    <xmlCellPr id="1" uniqueName="P1080116">
      <xmlPr mapId="2" xpath="/GFI-IZD-POD/IPK-GFI-IZD-POD_1000379/P1080116" xmlDataType="decimal"/>
    </xmlCellPr>
  </singleXmlCell>
  <singleXmlCell id="1375" r="M49" connectionId="0">
    <xmlCellPr id="1" uniqueName="P1080117">
      <xmlPr mapId="2" xpath="/GFI-IZD-POD/IPK-GFI-IZD-POD_1000379/P1080117" xmlDataType="decimal"/>
    </xmlCellPr>
  </singleXmlCell>
  <singleXmlCell id="1376" r="N49" connectionId="0">
    <xmlCellPr id="1" uniqueName="P1080118">
      <xmlPr mapId="2" xpath="/GFI-IZD-POD/IPK-GFI-IZD-POD_1000379/P1080118" xmlDataType="decimal"/>
    </xmlCellPr>
  </singleXmlCell>
  <singleXmlCell id="1377" r="O49" connectionId="0">
    <xmlCellPr id="1" uniqueName="P1080119">
      <xmlPr mapId="2" xpath="/GFI-IZD-POD/IPK-GFI-IZD-POD_1000379/P1080119" xmlDataType="decimal"/>
    </xmlCellPr>
  </singleXmlCell>
  <singleXmlCell id="1378" r="P49" connectionId="0">
    <xmlCellPr id="1" uniqueName="P1082374">
      <xmlPr mapId="2" xpath="/GFI-IZD-POD/IPK-GFI-IZD-POD_1000379/P1082374" xmlDataType="decimal"/>
    </xmlCellPr>
  </singleXmlCell>
  <singleXmlCell id="1379" r="Q49" connectionId="0">
    <xmlCellPr id="1" uniqueName="P1082376">
      <xmlPr mapId="2" xpath="/GFI-IZD-POD/IPK-GFI-IZD-POD_1000379/P1082376" xmlDataType="decimal"/>
    </xmlCellPr>
  </singleXmlCell>
  <singleXmlCell id="1380" r="R49" connectionId="0">
    <xmlCellPr id="1" uniqueName="P1082378">
      <xmlPr mapId="2" xpath="/GFI-IZD-POD/IPK-GFI-IZD-POD_1000379/P1082378" xmlDataType="decimal"/>
    </xmlCellPr>
  </singleXmlCell>
  <singleXmlCell id="1381" r="S49" connectionId="0">
    <xmlCellPr id="1" uniqueName="P1123082">
      <xmlPr mapId="2" xpath="/GFI-IZD-POD/IPK-GFI-IZD-POD_1000379/P1123082" xmlDataType="decimal"/>
    </xmlCellPr>
  </singleXmlCell>
  <singleXmlCell id="1382" r="T49" connectionId="0">
    <xmlCellPr id="1" uniqueName="P1123083">
      <xmlPr mapId="2" xpath="/GFI-IZD-POD/IPK-GFI-IZD-POD_1000379/P1123083" xmlDataType="decimal"/>
    </xmlCellPr>
  </singleXmlCell>
  <singleXmlCell id="1383" r="U49" connectionId="0">
    <xmlCellPr id="1" uniqueName="P1082381">
      <xmlPr mapId="2" xpath="/GFI-IZD-POD/IPK-GFI-IZD-POD_1000379/P1082381" xmlDataType="decimal"/>
    </xmlCellPr>
  </singleXmlCell>
  <singleXmlCell id="1384" r="V49" connectionId="0">
    <xmlCellPr id="1" uniqueName="P1082312">
      <xmlPr mapId="2" xpath="/GFI-IZD-POD/IPK-GFI-IZD-POD_1000379/P1082312" xmlDataType="decimal"/>
    </xmlCellPr>
  </singleXmlCell>
  <singleXmlCell id="1385" r="W49" connectionId="0">
    <xmlCellPr id="1" uniqueName="P1082383">
      <xmlPr mapId="2" xpath="/GFI-IZD-POD/IPK-GFI-IZD-POD_1000379/P1082383" xmlDataType="decimal"/>
    </xmlCellPr>
  </singleXmlCell>
  <singleXmlCell id="1386" r="X49" connectionId="0">
    <xmlCellPr id="1" uniqueName="P1082385">
      <xmlPr mapId="2" xpath="/GFI-IZD-POD/IPK-GFI-IZD-POD_1000379/P1082385" xmlDataType="decimal"/>
    </xmlCellPr>
  </singleXmlCell>
  <singleXmlCell id="1387" r="Y49" connectionId="0">
    <xmlCellPr id="1" uniqueName="P1082388">
      <xmlPr mapId="2" xpath="/GFI-IZD-POD/IPK-GFI-IZD-POD_1000379/P1082388" xmlDataType="decimal"/>
    </xmlCellPr>
  </singleXmlCell>
  <singleXmlCell id="1388" r="H50" connectionId="0">
    <xmlCellPr id="1" uniqueName="P1080120">
      <xmlPr mapId="2" xpath="/GFI-IZD-POD/IPK-GFI-IZD-POD_1000379/P1080120" xmlDataType="decimal"/>
    </xmlCellPr>
  </singleXmlCell>
  <singleXmlCell id="1389" r="I50" connectionId="0">
    <xmlCellPr id="1" uniqueName="P1080121">
      <xmlPr mapId="2" xpath="/GFI-IZD-POD/IPK-GFI-IZD-POD_1000379/P1080121" xmlDataType="decimal"/>
    </xmlCellPr>
  </singleXmlCell>
  <singleXmlCell id="1390" r="J50" connectionId="0">
    <xmlCellPr id="1" uniqueName="P1080122">
      <xmlPr mapId="2" xpath="/GFI-IZD-POD/IPK-GFI-IZD-POD_1000379/P1080122" xmlDataType="decimal"/>
    </xmlCellPr>
  </singleXmlCell>
  <singleXmlCell id="1391" r="K50" connectionId="0">
    <xmlCellPr id="1" uniqueName="P1080123">
      <xmlPr mapId="2" xpath="/GFI-IZD-POD/IPK-GFI-IZD-POD_1000379/P1080123" xmlDataType="decimal"/>
    </xmlCellPr>
  </singleXmlCell>
  <singleXmlCell id="1392" r="L50" connectionId="0">
    <xmlCellPr id="1" uniqueName="P1080124">
      <xmlPr mapId="2" xpath="/GFI-IZD-POD/IPK-GFI-IZD-POD_1000379/P1080124" xmlDataType="decimal"/>
    </xmlCellPr>
  </singleXmlCell>
  <singleXmlCell id="1393" r="M50" connectionId="0">
    <xmlCellPr id="1" uniqueName="P1080125">
      <xmlPr mapId="2" xpath="/GFI-IZD-POD/IPK-GFI-IZD-POD_1000379/P1080125" xmlDataType="decimal"/>
    </xmlCellPr>
  </singleXmlCell>
  <singleXmlCell id="1394" r="N50" connectionId="0">
    <xmlCellPr id="1" uniqueName="P1080126">
      <xmlPr mapId="2" xpath="/GFI-IZD-POD/IPK-GFI-IZD-POD_1000379/P1080126" xmlDataType="decimal"/>
    </xmlCellPr>
  </singleXmlCell>
  <singleXmlCell id="1395" r="O50" connectionId="0">
    <xmlCellPr id="1" uniqueName="P1080127">
      <xmlPr mapId="2" xpath="/GFI-IZD-POD/IPK-GFI-IZD-POD_1000379/P1080127" xmlDataType="decimal"/>
    </xmlCellPr>
  </singleXmlCell>
  <singleXmlCell id="1396" r="P50" connectionId="0">
    <xmlCellPr id="1" uniqueName="P1082390">
      <xmlPr mapId="2" xpath="/GFI-IZD-POD/IPK-GFI-IZD-POD_1000379/P1082390" xmlDataType="decimal"/>
    </xmlCellPr>
  </singleXmlCell>
  <singleXmlCell id="1397" r="Q50" connectionId="0">
    <xmlCellPr id="1" uniqueName="P1082392">
      <xmlPr mapId="2" xpath="/GFI-IZD-POD/IPK-GFI-IZD-POD_1000379/P1082392" xmlDataType="decimal"/>
    </xmlCellPr>
  </singleXmlCell>
  <singleXmlCell id="1398" r="R50" connectionId="0">
    <xmlCellPr id="1" uniqueName="P1082394">
      <xmlPr mapId="2" xpath="/GFI-IZD-POD/IPK-GFI-IZD-POD_1000379/P1082394" xmlDataType="decimal"/>
    </xmlCellPr>
  </singleXmlCell>
  <singleXmlCell id="1399" r="S50" connectionId="0">
    <xmlCellPr id="1" uniqueName="P1123084">
      <xmlPr mapId="2" xpath="/GFI-IZD-POD/IPK-GFI-IZD-POD_1000379/P1123084" xmlDataType="decimal"/>
    </xmlCellPr>
  </singleXmlCell>
  <singleXmlCell id="1400" r="T50" connectionId="0">
    <xmlCellPr id="1" uniqueName="P1123085">
      <xmlPr mapId="2" xpath="/GFI-IZD-POD/IPK-GFI-IZD-POD_1000379/P1123085" xmlDataType="decimal"/>
    </xmlCellPr>
  </singleXmlCell>
  <singleXmlCell id="1401" r="U50" connectionId="0">
    <xmlCellPr id="1" uniqueName="P1082396">
      <xmlPr mapId="2" xpath="/GFI-IZD-POD/IPK-GFI-IZD-POD_1000379/P1082396" xmlDataType="decimal"/>
    </xmlCellPr>
  </singleXmlCell>
  <singleXmlCell id="1402" r="V50" connectionId="0">
    <xmlCellPr id="1" uniqueName="P1082398">
      <xmlPr mapId="2" xpath="/GFI-IZD-POD/IPK-GFI-IZD-POD_1000379/P1082398" xmlDataType="decimal"/>
    </xmlCellPr>
  </singleXmlCell>
  <singleXmlCell id="1403" r="W50" connectionId="0">
    <xmlCellPr id="1" uniqueName="P1082314">
      <xmlPr mapId="2" xpath="/GFI-IZD-POD/IPK-GFI-IZD-POD_1000379/P1082314" xmlDataType="decimal"/>
    </xmlCellPr>
  </singleXmlCell>
  <singleXmlCell id="1404" r="X50" connectionId="0">
    <xmlCellPr id="1" uniqueName="P1082401">
      <xmlPr mapId="2" xpath="/GFI-IZD-POD/IPK-GFI-IZD-POD_1000379/P1082401" xmlDataType="decimal"/>
    </xmlCellPr>
  </singleXmlCell>
  <singleXmlCell id="1405" r="Y50" connectionId="0">
    <xmlCellPr id="1" uniqueName="P1082403">
      <xmlPr mapId="2" xpath="/GFI-IZD-POD/IPK-GFI-IZD-POD_1000379/P1082403" xmlDataType="decimal"/>
    </xmlCellPr>
  </singleXmlCell>
  <singleXmlCell id="1406" r="H51" connectionId="0">
    <xmlCellPr id="1" uniqueName="P1080136">
      <xmlPr mapId="2" xpath="/GFI-IZD-POD/IPK-GFI-IZD-POD_1000379/P1080136" xmlDataType="decimal"/>
    </xmlCellPr>
  </singleXmlCell>
  <singleXmlCell id="1407" r="I51" connectionId="0">
    <xmlCellPr id="1" uniqueName="P1080137">
      <xmlPr mapId="2" xpath="/GFI-IZD-POD/IPK-GFI-IZD-POD_1000379/P1080137" xmlDataType="decimal"/>
    </xmlCellPr>
  </singleXmlCell>
  <singleXmlCell id="1408" r="J51" connectionId="0">
    <xmlCellPr id="1" uniqueName="P1080138">
      <xmlPr mapId="2" xpath="/GFI-IZD-POD/IPK-GFI-IZD-POD_1000379/P1080138" xmlDataType="decimal"/>
    </xmlCellPr>
  </singleXmlCell>
  <singleXmlCell id="1409" r="K51" connectionId="0">
    <xmlCellPr id="1" uniqueName="P1080139">
      <xmlPr mapId="2" xpath="/GFI-IZD-POD/IPK-GFI-IZD-POD_1000379/P1080139" xmlDataType="decimal"/>
    </xmlCellPr>
  </singleXmlCell>
  <singleXmlCell id="1410" r="L51" connectionId="0">
    <xmlCellPr id="1" uniqueName="P1080140">
      <xmlPr mapId="2" xpath="/GFI-IZD-POD/IPK-GFI-IZD-POD_1000379/P1080140" xmlDataType="decimal"/>
    </xmlCellPr>
  </singleXmlCell>
  <singleXmlCell id="1411" r="M51" connectionId="0">
    <xmlCellPr id="1" uniqueName="P1080141">
      <xmlPr mapId="2" xpath="/GFI-IZD-POD/IPK-GFI-IZD-POD_1000379/P1080141" xmlDataType="decimal"/>
    </xmlCellPr>
  </singleXmlCell>
  <singleXmlCell id="1412" r="N51" connectionId="0">
    <xmlCellPr id="1" uniqueName="P1080142">
      <xmlPr mapId="2" xpath="/GFI-IZD-POD/IPK-GFI-IZD-POD_1000379/P1080142" xmlDataType="decimal"/>
    </xmlCellPr>
  </singleXmlCell>
  <singleXmlCell id="1413" r="O51" connectionId="0">
    <xmlCellPr id="1" uniqueName="P1080143">
      <xmlPr mapId="2" xpath="/GFI-IZD-POD/IPK-GFI-IZD-POD_1000379/P1080143" xmlDataType="decimal"/>
    </xmlCellPr>
  </singleXmlCell>
  <singleXmlCell id="1414" r="P51" connectionId="0">
    <xmlCellPr id="1" uniqueName="P1082418">
      <xmlPr mapId="2" xpath="/GFI-IZD-POD/IPK-GFI-IZD-POD_1000379/P1082418" xmlDataType="decimal"/>
    </xmlCellPr>
  </singleXmlCell>
  <singleXmlCell id="1415" r="Q51" connectionId="0">
    <xmlCellPr id="1" uniqueName="P1082419">
      <xmlPr mapId="2" xpath="/GFI-IZD-POD/IPK-GFI-IZD-POD_1000379/P1082419" xmlDataType="decimal"/>
    </xmlCellPr>
  </singleXmlCell>
  <singleXmlCell id="1416" r="R51" connectionId="0">
    <xmlCellPr id="1" uniqueName="P1082420">
      <xmlPr mapId="2" xpath="/GFI-IZD-POD/IPK-GFI-IZD-POD_1000379/P1082420" xmlDataType="decimal"/>
    </xmlCellPr>
  </singleXmlCell>
  <singleXmlCell id="1417" r="S51" connectionId="0">
    <xmlCellPr id="1" uniqueName="P1123086">
      <xmlPr mapId="2" xpath="/GFI-IZD-POD/IPK-GFI-IZD-POD_1000379/P1123086" xmlDataType="decimal"/>
    </xmlCellPr>
  </singleXmlCell>
  <singleXmlCell id="1418" r="T51" connectionId="0">
    <xmlCellPr id="1" uniqueName="P1123087">
      <xmlPr mapId="2" xpath="/GFI-IZD-POD/IPK-GFI-IZD-POD_1000379/P1123087" xmlDataType="decimal"/>
    </xmlCellPr>
  </singleXmlCell>
  <singleXmlCell id="1419" r="U51" connectionId="0">
    <xmlCellPr id="1" uniqueName="P1082422">
      <xmlPr mapId="2" xpath="/GFI-IZD-POD/IPK-GFI-IZD-POD_1000379/P1082422" xmlDataType="decimal"/>
    </xmlCellPr>
  </singleXmlCell>
  <singleXmlCell id="1420" r="V51" connectionId="0">
    <xmlCellPr id="1" uniqueName="P1082423">
      <xmlPr mapId="2" xpath="/GFI-IZD-POD/IPK-GFI-IZD-POD_1000379/P1082423" xmlDataType="decimal"/>
    </xmlCellPr>
  </singleXmlCell>
  <singleXmlCell id="1421" r="W51" connectionId="0">
    <xmlCellPr id="1" uniqueName="P1082425">
      <xmlPr mapId="2" xpath="/GFI-IZD-POD/IPK-GFI-IZD-POD_1000379/P1082425" xmlDataType="decimal"/>
    </xmlCellPr>
  </singleXmlCell>
  <singleXmlCell id="1422" r="X51" connectionId="0">
    <xmlCellPr id="1" uniqueName="P1082428">
      <xmlPr mapId="2" xpath="/GFI-IZD-POD/IPK-GFI-IZD-POD_1000379/P1082428" xmlDataType="decimal"/>
    </xmlCellPr>
  </singleXmlCell>
  <singleXmlCell id="1423" r="Y51" connectionId="0">
    <xmlCellPr id="1" uniqueName="P1082320">
      <xmlPr mapId="2" xpath="/GFI-IZD-POD/IPK-GFI-IZD-POD_1000379/P1082320" xmlDataType="decimal"/>
    </xmlCellPr>
  </singleXmlCell>
  <singleXmlCell id="1424" r="H52" connectionId="0">
    <xmlCellPr id="1" uniqueName="P1123142">
      <xmlPr mapId="2" xpath="/GFI-IZD-POD/IPK-GFI-IZD-POD_1000379/P1123142" xmlDataType="decimal"/>
    </xmlCellPr>
  </singleXmlCell>
  <singleXmlCell id="1425" r="I52" connectionId="0">
    <xmlCellPr id="1" uniqueName="P1123143">
      <xmlPr mapId="2" xpath="/GFI-IZD-POD/IPK-GFI-IZD-POD_1000379/P1123143" xmlDataType="decimal"/>
    </xmlCellPr>
  </singleXmlCell>
  <singleXmlCell id="1426" r="J52" connectionId="0">
    <xmlCellPr id="1" uniqueName="P1123144">
      <xmlPr mapId="2" xpath="/GFI-IZD-POD/IPK-GFI-IZD-POD_1000379/P1123144" xmlDataType="decimal"/>
    </xmlCellPr>
  </singleXmlCell>
  <singleXmlCell id="1427" r="K52" connectionId="0">
    <xmlCellPr id="1" uniqueName="P1123145">
      <xmlPr mapId="2" xpath="/GFI-IZD-POD/IPK-GFI-IZD-POD_1000379/P1123145" xmlDataType="decimal"/>
    </xmlCellPr>
  </singleXmlCell>
  <singleXmlCell id="1428" r="L52" connectionId="0">
    <xmlCellPr id="1" uniqueName="P1123146">
      <xmlPr mapId="2" xpath="/GFI-IZD-POD/IPK-GFI-IZD-POD_1000379/P1123146" xmlDataType="decimal"/>
    </xmlCellPr>
  </singleXmlCell>
  <singleXmlCell id="1429" r="M52" connectionId="0">
    <xmlCellPr id="1" uniqueName="P1123152">
      <xmlPr mapId="2" xpath="/GFI-IZD-POD/IPK-GFI-IZD-POD_1000379/P1123152" xmlDataType="decimal"/>
    </xmlCellPr>
  </singleXmlCell>
  <singleXmlCell id="1430" r="N52" connectionId="0">
    <xmlCellPr id="1" uniqueName="P1123153">
      <xmlPr mapId="2" xpath="/GFI-IZD-POD/IPK-GFI-IZD-POD_1000379/P1123153" xmlDataType="decimal"/>
    </xmlCellPr>
  </singleXmlCell>
  <singleXmlCell id="1431" r="O52" connectionId="0">
    <xmlCellPr id="1" uniqueName="P1123154">
      <xmlPr mapId="2" xpath="/GFI-IZD-POD/IPK-GFI-IZD-POD_1000379/P1123154" xmlDataType="decimal"/>
    </xmlCellPr>
  </singleXmlCell>
  <singleXmlCell id="1432" r="P52" connectionId="0">
    <xmlCellPr id="1" uniqueName="P1123155">
      <xmlPr mapId="2" xpath="/GFI-IZD-POD/IPK-GFI-IZD-POD_1000379/P1123155" xmlDataType="decimal"/>
    </xmlCellPr>
  </singleXmlCell>
  <singleXmlCell id="1433" r="Q52" connectionId="0">
    <xmlCellPr id="1" uniqueName="P1123156">
      <xmlPr mapId="2" xpath="/GFI-IZD-POD/IPK-GFI-IZD-POD_1000379/P1123156" xmlDataType="decimal"/>
    </xmlCellPr>
  </singleXmlCell>
  <singleXmlCell id="1434" r="R52" connectionId="0">
    <xmlCellPr id="1" uniqueName="P1123157">
      <xmlPr mapId="2" xpath="/GFI-IZD-POD/IPK-GFI-IZD-POD_1000379/P1123157" xmlDataType="decimal"/>
    </xmlCellPr>
  </singleXmlCell>
  <singleXmlCell id="1435" r="S52" connectionId="0">
    <xmlCellPr id="1" uniqueName="P1123088">
      <xmlPr mapId="2" xpath="/GFI-IZD-POD/IPK-GFI-IZD-POD_1000379/P1123088" xmlDataType="decimal"/>
    </xmlCellPr>
  </singleXmlCell>
  <singleXmlCell id="1436" r="T52" connectionId="0">
    <xmlCellPr id="1" uniqueName="P1123089">
      <xmlPr mapId="2" xpath="/GFI-IZD-POD/IPK-GFI-IZD-POD_1000379/P1123089" xmlDataType="decimal"/>
    </xmlCellPr>
  </singleXmlCell>
  <singleXmlCell id="1437" r="U52" connectionId="0">
    <xmlCellPr id="1" uniqueName="P1123164">
      <xmlPr mapId="2" xpath="/GFI-IZD-POD/IPK-GFI-IZD-POD_1000379/P1123164" xmlDataType="decimal"/>
    </xmlCellPr>
  </singleXmlCell>
  <singleXmlCell id="1438" r="V52" connectionId="0">
    <xmlCellPr id="1" uniqueName="P1123165">
      <xmlPr mapId="2" xpath="/GFI-IZD-POD/IPK-GFI-IZD-POD_1000379/P1123165" xmlDataType="decimal"/>
    </xmlCellPr>
  </singleXmlCell>
  <singleXmlCell id="1439" r="W52" connectionId="0">
    <xmlCellPr id="1" uniqueName="P1123166">
      <xmlPr mapId="2" xpath="/GFI-IZD-POD/IPK-GFI-IZD-POD_1000379/P1123166" xmlDataType="decimal"/>
    </xmlCellPr>
  </singleXmlCell>
  <singleXmlCell id="1440" r="X52" connectionId="0">
    <xmlCellPr id="1" uniqueName="P1123167">
      <xmlPr mapId="2" xpath="/GFI-IZD-POD/IPK-GFI-IZD-POD_1000379/P1123167" xmlDataType="decimal"/>
    </xmlCellPr>
  </singleXmlCell>
  <singleXmlCell id="1441" r="Y52" connectionId="0">
    <xmlCellPr id="1" uniqueName="P1123168">
      <xmlPr mapId="2" xpath="/GFI-IZD-POD/IPK-GFI-IZD-POD_1000379/P1123168" xmlDataType="decimal"/>
    </xmlCellPr>
  </singleXmlCell>
  <singleXmlCell id="1442" r="H53" connectionId="0">
    <xmlCellPr id="1" uniqueName="P1080144">
      <xmlPr mapId="2" xpath="/GFI-IZD-POD/IPK-GFI-IZD-POD_1000379/P1080144" xmlDataType="decimal"/>
    </xmlCellPr>
  </singleXmlCell>
  <singleXmlCell id="1443" r="I53" connectionId="0">
    <xmlCellPr id="1" uniqueName="P1080145">
      <xmlPr mapId="2" xpath="/GFI-IZD-POD/IPK-GFI-IZD-POD_1000379/P1080145" xmlDataType="decimal"/>
    </xmlCellPr>
  </singleXmlCell>
  <singleXmlCell id="1444" r="J53" connectionId="0">
    <xmlCellPr id="1" uniqueName="P1080146">
      <xmlPr mapId="2" xpath="/GFI-IZD-POD/IPK-GFI-IZD-POD_1000379/P1080146" xmlDataType="decimal"/>
    </xmlCellPr>
  </singleXmlCell>
  <singleXmlCell id="1445" r="K53" connectionId="0">
    <xmlCellPr id="1" uniqueName="P1080147">
      <xmlPr mapId="2" xpath="/GFI-IZD-POD/IPK-GFI-IZD-POD_1000379/P1080147" xmlDataType="decimal"/>
    </xmlCellPr>
  </singleXmlCell>
  <singleXmlCell id="1446" r="L53" connectionId="0">
    <xmlCellPr id="1" uniqueName="P1080148">
      <xmlPr mapId="2" xpath="/GFI-IZD-POD/IPK-GFI-IZD-POD_1000379/P1080148" xmlDataType="decimal"/>
    </xmlCellPr>
  </singleXmlCell>
  <singleXmlCell id="1447" r="M53" connectionId="0">
    <xmlCellPr id="1" uniqueName="P1080149">
      <xmlPr mapId="2" xpath="/GFI-IZD-POD/IPK-GFI-IZD-POD_1000379/P1080149" xmlDataType="decimal"/>
    </xmlCellPr>
  </singleXmlCell>
  <singleXmlCell id="1448" r="N53" connectionId="0">
    <xmlCellPr id="1" uniqueName="P1080150">
      <xmlPr mapId="2" xpath="/GFI-IZD-POD/IPK-GFI-IZD-POD_1000379/P1080150" xmlDataType="decimal"/>
    </xmlCellPr>
  </singleXmlCell>
  <singleXmlCell id="1449" r="O53" connectionId="0">
    <xmlCellPr id="1" uniqueName="P1080397">
      <xmlPr mapId="2" xpath="/GFI-IZD-POD/IPK-GFI-IZD-POD_1000379/P1080397" xmlDataType="decimal"/>
    </xmlCellPr>
  </singleXmlCell>
  <singleXmlCell id="1450" r="P53" connectionId="0">
    <xmlCellPr id="1" uniqueName="P1082429">
      <xmlPr mapId="2" xpath="/GFI-IZD-POD/IPK-GFI-IZD-POD_1000379/P1082429" xmlDataType="decimal"/>
    </xmlCellPr>
  </singleXmlCell>
  <singleXmlCell id="1451" r="Q53" connectionId="0">
    <xmlCellPr id="1" uniqueName="P1082447">
      <xmlPr mapId="2" xpath="/GFI-IZD-POD/IPK-GFI-IZD-POD_1000379/P1082447" xmlDataType="decimal"/>
    </xmlCellPr>
  </singleXmlCell>
  <singleXmlCell id="1452" r="R53" connectionId="0">
    <xmlCellPr id="1" uniqueName="P1082450">
      <xmlPr mapId="2" xpath="/GFI-IZD-POD/IPK-GFI-IZD-POD_1000379/P1082450" xmlDataType="decimal"/>
    </xmlCellPr>
  </singleXmlCell>
  <singleXmlCell id="1453" r="S53" connectionId="0">
    <xmlCellPr id="1" uniqueName="P1123090">
      <xmlPr mapId="2" xpath="/GFI-IZD-POD/IPK-GFI-IZD-POD_1000379/P1123090" xmlDataType="decimal"/>
    </xmlCellPr>
  </singleXmlCell>
  <singleXmlCell id="1454" r="T53" connectionId="0">
    <xmlCellPr id="1" uniqueName="P1123091">
      <xmlPr mapId="2" xpath="/GFI-IZD-POD/IPK-GFI-IZD-POD_1000379/P1123091" xmlDataType="decimal"/>
    </xmlCellPr>
  </singleXmlCell>
  <singleXmlCell id="1455" r="U53" connectionId="0">
    <xmlCellPr id="1" uniqueName="P1082453">
      <xmlPr mapId="2" xpath="/GFI-IZD-POD/IPK-GFI-IZD-POD_1000379/P1082453" xmlDataType="decimal"/>
    </xmlCellPr>
  </singleXmlCell>
  <singleXmlCell id="1456" r="V53" connectionId="0">
    <xmlCellPr id="1" uniqueName="P1082455">
      <xmlPr mapId="2" xpath="/GFI-IZD-POD/IPK-GFI-IZD-POD_1000379/P1082455" xmlDataType="decimal"/>
    </xmlCellPr>
  </singleXmlCell>
  <singleXmlCell id="1457" r="W53" connectionId="0">
    <xmlCellPr id="1" uniqueName="P1082458">
      <xmlPr mapId="2" xpath="/GFI-IZD-POD/IPK-GFI-IZD-POD_1000379/P1082458" xmlDataType="decimal"/>
    </xmlCellPr>
  </singleXmlCell>
  <singleXmlCell id="1458" r="X53" connectionId="0">
    <xmlCellPr id="1" uniqueName="P1082460">
      <xmlPr mapId="2" xpath="/GFI-IZD-POD/IPK-GFI-IZD-POD_1000379/P1082460" xmlDataType="decimal"/>
    </xmlCellPr>
  </singleXmlCell>
  <singleXmlCell id="1459" r="Y53" connectionId="0">
    <xmlCellPr id="1" uniqueName="P1082461">
      <xmlPr mapId="2" xpath="/GFI-IZD-POD/IPK-GFI-IZD-POD_1000379/P1082461" xmlDataType="decimal"/>
    </xmlCellPr>
  </singleXmlCell>
  <singleXmlCell id="1460" r="H54" connectionId="0">
    <xmlCellPr id="1" uniqueName="P1123147">
      <xmlPr mapId="2" xpath="/GFI-IZD-POD/IPK-GFI-IZD-POD_1000379/P1123147" xmlDataType="decimal"/>
    </xmlCellPr>
  </singleXmlCell>
  <singleXmlCell id="1461" r="I54" connectionId="0">
    <xmlCellPr id="1" uniqueName="P1123148">
      <xmlPr mapId="2" xpath="/GFI-IZD-POD/IPK-GFI-IZD-POD_1000379/P1123148" xmlDataType="decimal"/>
    </xmlCellPr>
  </singleXmlCell>
  <singleXmlCell id="1462" r="J54" connectionId="0">
    <xmlCellPr id="1" uniqueName="P1123149">
      <xmlPr mapId="2" xpath="/GFI-IZD-POD/IPK-GFI-IZD-POD_1000379/P1123149" xmlDataType="decimal"/>
    </xmlCellPr>
  </singleXmlCell>
  <singleXmlCell id="1463" r="K54" connectionId="0">
    <xmlCellPr id="1" uniqueName="P1123150">
      <xmlPr mapId="2" xpath="/GFI-IZD-POD/IPK-GFI-IZD-POD_1000379/P1123150" xmlDataType="decimal"/>
    </xmlCellPr>
  </singleXmlCell>
  <singleXmlCell id="1464" r="L54" connectionId="0">
    <xmlCellPr id="1" uniqueName="P1123151">
      <xmlPr mapId="2" xpath="/GFI-IZD-POD/IPK-GFI-IZD-POD_1000379/P1123151" xmlDataType="decimal"/>
    </xmlCellPr>
  </singleXmlCell>
  <singleXmlCell id="1465" r="M54" connectionId="0">
    <xmlCellPr id="1" uniqueName="P1123158">
      <xmlPr mapId="2" xpath="/GFI-IZD-POD/IPK-GFI-IZD-POD_1000379/P1123158" xmlDataType="decimal"/>
    </xmlCellPr>
  </singleXmlCell>
  <singleXmlCell id="1466" r="N54" connectionId="0">
    <xmlCellPr id="1" uniqueName="P1123159">
      <xmlPr mapId="2" xpath="/GFI-IZD-POD/IPK-GFI-IZD-POD_1000379/P1123159" xmlDataType="decimal"/>
    </xmlCellPr>
  </singleXmlCell>
  <singleXmlCell id="1467" r="O54" connectionId="0">
    <xmlCellPr id="1" uniqueName="P1123160">
      <xmlPr mapId="2" xpath="/GFI-IZD-POD/IPK-GFI-IZD-POD_1000379/P1123160" xmlDataType="decimal"/>
    </xmlCellPr>
  </singleXmlCell>
  <singleXmlCell id="1468" r="P54" connectionId="0">
    <xmlCellPr id="1" uniqueName="P1123161">
      <xmlPr mapId="2" xpath="/GFI-IZD-POD/IPK-GFI-IZD-POD_1000379/P1123161" xmlDataType="decimal"/>
    </xmlCellPr>
  </singleXmlCell>
  <singleXmlCell id="1469" r="Q54" connectionId="0">
    <xmlCellPr id="1" uniqueName="P1123162">
      <xmlPr mapId="2" xpath="/GFI-IZD-POD/IPK-GFI-IZD-POD_1000379/P1123162" xmlDataType="decimal"/>
    </xmlCellPr>
  </singleXmlCell>
  <singleXmlCell id="1470" r="R54" connectionId="0">
    <xmlCellPr id="1" uniqueName="P1123163">
      <xmlPr mapId="2" xpath="/GFI-IZD-POD/IPK-GFI-IZD-POD_1000379/P1123163" xmlDataType="decimal"/>
    </xmlCellPr>
  </singleXmlCell>
  <singleXmlCell id="1471" r="S54" connectionId="0">
    <xmlCellPr id="1" uniqueName="P1123092">
      <xmlPr mapId="2" xpath="/GFI-IZD-POD/IPK-GFI-IZD-POD_1000379/P1123092" xmlDataType="decimal"/>
    </xmlCellPr>
  </singleXmlCell>
  <singleXmlCell id="1472" r="T54" connectionId="0">
    <xmlCellPr id="1" uniqueName="P1123093">
      <xmlPr mapId="2" xpath="/GFI-IZD-POD/IPK-GFI-IZD-POD_1000379/P1123093" xmlDataType="decimal"/>
    </xmlCellPr>
  </singleXmlCell>
  <singleXmlCell id="1473" r="U54" connectionId="0">
    <xmlCellPr id="1" uniqueName="P1123169">
      <xmlPr mapId="2" xpath="/GFI-IZD-POD/IPK-GFI-IZD-POD_1000379/P1123169" xmlDataType="decimal"/>
    </xmlCellPr>
  </singleXmlCell>
  <singleXmlCell id="1474" r="V54" connectionId="0">
    <xmlCellPr id="1" uniqueName="P1123170">
      <xmlPr mapId="2" xpath="/GFI-IZD-POD/IPK-GFI-IZD-POD_1000379/P1123170" xmlDataType="decimal"/>
    </xmlCellPr>
  </singleXmlCell>
  <singleXmlCell id="1475" r="W54" connectionId="0">
    <xmlCellPr id="1" uniqueName="P1123171">
      <xmlPr mapId="2" xpath="/GFI-IZD-POD/IPK-GFI-IZD-POD_1000379/P1123171" xmlDataType="decimal"/>
    </xmlCellPr>
  </singleXmlCell>
  <singleXmlCell id="1476" r="X54" connectionId="0">
    <xmlCellPr id="1" uniqueName="P1123172">
      <xmlPr mapId="2" xpath="/GFI-IZD-POD/IPK-GFI-IZD-POD_1000379/P1123172" xmlDataType="decimal"/>
    </xmlCellPr>
  </singleXmlCell>
  <singleXmlCell id="1477" r="Y54" connectionId="0">
    <xmlCellPr id="1" uniqueName="P1123173">
      <xmlPr mapId="2" xpath="/GFI-IZD-POD/IPK-GFI-IZD-POD_1000379/P1123173" xmlDataType="decimal"/>
    </xmlCellPr>
  </singleXmlCell>
  <singleXmlCell id="1478" r="H55" connectionId="0">
    <xmlCellPr id="1" uniqueName="P1080398">
      <xmlPr mapId="2" xpath="/GFI-IZD-POD/IPK-GFI-IZD-POD_1000379/P1080398" xmlDataType="decimal"/>
    </xmlCellPr>
  </singleXmlCell>
  <singleXmlCell id="1479" r="I55" connectionId="0">
    <xmlCellPr id="1" uniqueName="P1080399">
      <xmlPr mapId="2" xpath="/GFI-IZD-POD/IPK-GFI-IZD-POD_1000379/P1080399" xmlDataType="decimal"/>
    </xmlCellPr>
  </singleXmlCell>
  <singleXmlCell id="1480" r="J55" connectionId="0">
    <xmlCellPr id="1" uniqueName="P1080586">
      <xmlPr mapId="2" xpath="/GFI-IZD-POD/IPK-GFI-IZD-POD_1000379/P1080586" xmlDataType="decimal"/>
    </xmlCellPr>
  </singleXmlCell>
  <singleXmlCell id="1481" r="K55" connectionId="0">
    <xmlCellPr id="1" uniqueName="P1080587">
      <xmlPr mapId="2" xpath="/GFI-IZD-POD/IPK-GFI-IZD-POD_1000379/P1080587" xmlDataType="decimal"/>
    </xmlCellPr>
  </singleXmlCell>
  <singleXmlCell id="1482" r="L55" connectionId="0">
    <xmlCellPr id="1" uniqueName="P1080588">
      <xmlPr mapId="2" xpath="/GFI-IZD-POD/IPK-GFI-IZD-POD_1000379/P1080588" xmlDataType="decimal"/>
    </xmlCellPr>
  </singleXmlCell>
  <singleXmlCell id="1483" r="M55" connectionId="0">
    <xmlCellPr id="1" uniqueName="P1080589">
      <xmlPr mapId="2" xpath="/GFI-IZD-POD/IPK-GFI-IZD-POD_1000379/P1080589" xmlDataType="decimal"/>
    </xmlCellPr>
  </singleXmlCell>
  <singleXmlCell id="1484" r="N55" connectionId="0">
    <xmlCellPr id="1" uniqueName="P1080590">
      <xmlPr mapId="2" xpath="/GFI-IZD-POD/IPK-GFI-IZD-POD_1000379/P1080590" xmlDataType="decimal"/>
    </xmlCellPr>
  </singleXmlCell>
  <singleXmlCell id="1485" r="O55" connectionId="0">
    <xmlCellPr id="1" uniqueName="P1080591">
      <xmlPr mapId="2" xpath="/GFI-IZD-POD/IPK-GFI-IZD-POD_1000379/P1080591" xmlDataType="decimal"/>
    </xmlCellPr>
  </singleXmlCell>
  <singleXmlCell id="1486" r="P55" connectionId="0">
    <xmlCellPr id="1" uniqueName="P1082462">
      <xmlPr mapId="2" xpath="/GFI-IZD-POD/IPK-GFI-IZD-POD_1000379/P1082462" xmlDataType="decimal"/>
    </xmlCellPr>
  </singleXmlCell>
  <singleXmlCell id="1487" r="Q55" connectionId="0">
    <xmlCellPr id="1" uniqueName="P1082430">
      <xmlPr mapId="2" xpath="/GFI-IZD-POD/IPK-GFI-IZD-POD_1000379/P1082430" xmlDataType="decimal"/>
    </xmlCellPr>
  </singleXmlCell>
  <singleXmlCell id="1488" r="R55" connectionId="0">
    <xmlCellPr id="1" uniqueName="P1082463">
      <xmlPr mapId="2" xpath="/GFI-IZD-POD/IPK-GFI-IZD-POD_1000379/P1082463" xmlDataType="decimal"/>
    </xmlCellPr>
  </singleXmlCell>
  <singleXmlCell id="1489" r="S55" connectionId="0">
    <xmlCellPr id="1" uniqueName="P1123094">
      <xmlPr mapId="2" xpath="/GFI-IZD-POD/IPK-GFI-IZD-POD_1000379/P1123094" xmlDataType="decimal"/>
    </xmlCellPr>
  </singleXmlCell>
  <singleXmlCell id="1490" r="T55" connectionId="0">
    <xmlCellPr id="1" uniqueName="P1123095">
      <xmlPr mapId="2" xpath="/GFI-IZD-POD/IPK-GFI-IZD-POD_1000379/P1123095" xmlDataType="decimal"/>
    </xmlCellPr>
  </singleXmlCell>
  <singleXmlCell id="1491" r="U55" connectionId="0">
    <xmlCellPr id="1" uniqueName="P1082464">
      <xmlPr mapId="2" xpath="/GFI-IZD-POD/IPK-GFI-IZD-POD_1000379/P1082464" xmlDataType="decimal"/>
    </xmlCellPr>
  </singleXmlCell>
  <singleXmlCell id="1492" r="V55" connectionId="0">
    <xmlCellPr id="1" uniqueName="P1082465">
      <xmlPr mapId="2" xpath="/GFI-IZD-POD/IPK-GFI-IZD-POD_1000379/P1082465" xmlDataType="decimal"/>
    </xmlCellPr>
  </singleXmlCell>
  <singleXmlCell id="1493" r="W55" connectionId="0">
    <xmlCellPr id="1" uniqueName="P1082466">
      <xmlPr mapId="2" xpath="/GFI-IZD-POD/IPK-GFI-IZD-POD_1000379/P1082466" xmlDataType="decimal"/>
    </xmlCellPr>
  </singleXmlCell>
  <singleXmlCell id="1494" r="X55" connectionId="0">
    <xmlCellPr id="1" uniqueName="P1082467">
      <xmlPr mapId="2" xpath="/GFI-IZD-POD/IPK-GFI-IZD-POD_1000379/P1082467" xmlDataType="decimal"/>
    </xmlCellPr>
  </singleXmlCell>
  <singleXmlCell id="1495" r="Y55" connectionId="0">
    <xmlCellPr id="1" uniqueName="P1082468">
      <xmlPr mapId="2" xpath="/GFI-IZD-POD/IPK-GFI-IZD-POD_1000379/P1082468" xmlDataType="decimal"/>
    </xmlCellPr>
  </singleXmlCell>
  <singleXmlCell id="1496" r="H56" connectionId="0">
    <xmlCellPr id="1" uniqueName="P1080692">
      <xmlPr mapId="2" xpath="/GFI-IZD-POD/IPK-GFI-IZD-POD_1000379/P1080692" xmlDataType="decimal"/>
    </xmlCellPr>
  </singleXmlCell>
  <singleXmlCell id="1497" r="I56" connectionId="0">
    <xmlCellPr id="1" uniqueName="P1080693">
      <xmlPr mapId="2" xpath="/GFI-IZD-POD/IPK-GFI-IZD-POD_1000379/P1080693" xmlDataType="decimal"/>
    </xmlCellPr>
  </singleXmlCell>
  <singleXmlCell id="1498" r="J56" connectionId="0">
    <xmlCellPr id="1" uniqueName="P1080694">
      <xmlPr mapId="2" xpath="/GFI-IZD-POD/IPK-GFI-IZD-POD_1000379/P1080694" xmlDataType="decimal"/>
    </xmlCellPr>
  </singleXmlCell>
  <singleXmlCell id="1499" r="K56" connectionId="0">
    <xmlCellPr id="1" uniqueName="P1080779">
      <xmlPr mapId="2" xpath="/GFI-IZD-POD/IPK-GFI-IZD-POD_1000379/P1080779" xmlDataType="decimal"/>
    </xmlCellPr>
  </singleXmlCell>
  <singleXmlCell id="1500" r="L56" connectionId="0">
    <xmlCellPr id="1" uniqueName="P1080780">
      <xmlPr mapId="2" xpath="/GFI-IZD-POD/IPK-GFI-IZD-POD_1000379/P1080780" xmlDataType="decimal"/>
    </xmlCellPr>
  </singleXmlCell>
  <singleXmlCell id="1501" r="M56" connectionId="0">
    <xmlCellPr id="1" uniqueName="P1080781">
      <xmlPr mapId="2" xpath="/GFI-IZD-POD/IPK-GFI-IZD-POD_1000379/P1080781" xmlDataType="decimal"/>
    </xmlCellPr>
  </singleXmlCell>
  <singleXmlCell id="1502" r="N56" connectionId="0">
    <xmlCellPr id="1" uniqueName="P1080782">
      <xmlPr mapId="2" xpath="/GFI-IZD-POD/IPK-GFI-IZD-POD_1000379/P1080782" xmlDataType="decimal"/>
    </xmlCellPr>
  </singleXmlCell>
  <singleXmlCell id="1503" r="O56" connectionId="0">
    <xmlCellPr id="1" uniqueName="P1080783">
      <xmlPr mapId="2" xpath="/GFI-IZD-POD/IPK-GFI-IZD-POD_1000379/P1080783" xmlDataType="decimal"/>
    </xmlCellPr>
  </singleXmlCell>
  <singleXmlCell id="1504" r="P56" connectionId="0">
    <xmlCellPr id="1" uniqueName="P1082469">
      <xmlPr mapId="2" xpath="/GFI-IZD-POD/IPK-GFI-IZD-POD_1000379/P1082469" xmlDataType="decimal"/>
    </xmlCellPr>
  </singleXmlCell>
  <singleXmlCell id="1505" r="Q56" connectionId="0">
    <xmlCellPr id="1" uniqueName="P1082470">
      <xmlPr mapId="2" xpath="/GFI-IZD-POD/IPK-GFI-IZD-POD_1000379/P1082470" xmlDataType="decimal"/>
    </xmlCellPr>
  </singleXmlCell>
  <singleXmlCell id="1506" r="R56" connectionId="0">
    <xmlCellPr id="1" uniqueName="P1082433">
      <xmlPr mapId="2" xpath="/GFI-IZD-POD/IPK-GFI-IZD-POD_1000379/P1082433" xmlDataType="decimal"/>
    </xmlCellPr>
  </singleXmlCell>
  <singleXmlCell id="1507" r="S56" connectionId="0">
    <xmlCellPr id="1" uniqueName="P1123096">
      <xmlPr mapId="2" xpath="/GFI-IZD-POD/IPK-GFI-IZD-POD_1000379/P1123096" xmlDataType="decimal"/>
    </xmlCellPr>
  </singleXmlCell>
  <singleXmlCell id="1508" r="T56" connectionId="0">
    <xmlCellPr id="1" uniqueName="P1123097">
      <xmlPr mapId="2" xpath="/GFI-IZD-POD/IPK-GFI-IZD-POD_1000379/P1123097" xmlDataType="decimal"/>
    </xmlCellPr>
  </singleXmlCell>
  <singleXmlCell id="1509" r="U56" connectionId="0">
    <xmlCellPr id="1" uniqueName="P1082471">
      <xmlPr mapId="2" xpath="/GFI-IZD-POD/IPK-GFI-IZD-POD_1000379/P1082471" xmlDataType="decimal"/>
    </xmlCellPr>
  </singleXmlCell>
  <singleXmlCell id="1510" r="V56" connectionId="0">
    <xmlCellPr id="1" uniqueName="P1082472">
      <xmlPr mapId="2" xpath="/GFI-IZD-POD/IPK-GFI-IZD-POD_1000379/P1082472" xmlDataType="decimal"/>
    </xmlCellPr>
  </singleXmlCell>
  <singleXmlCell id="1511" r="W56" connectionId="0">
    <xmlCellPr id="1" uniqueName="P1082473">
      <xmlPr mapId="2" xpath="/GFI-IZD-POD/IPK-GFI-IZD-POD_1000379/P1082473" xmlDataType="decimal"/>
    </xmlCellPr>
  </singleXmlCell>
  <singleXmlCell id="1512" r="X56" connectionId="0">
    <xmlCellPr id="1" uniqueName="P1082474">
      <xmlPr mapId="2" xpath="/GFI-IZD-POD/IPK-GFI-IZD-POD_1000379/P1082474" xmlDataType="decimal"/>
    </xmlCellPr>
  </singleXmlCell>
  <singleXmlCell id="1513" r="Y56" connectionId="0">
    <xmlCellPr id="1" uniqueName="P1082475">
      <xmlPr mapId="2" xpath="/GFI-IZD-POD/IPK-GFI-IZD-POD_1000379/P1082475" xmlDataType="decimal"/>
    </xmlCellPr>
  </singleXmlCell>
  <singleXmlCell id="1514" r="H57" connectionId="0">
    <xmlCellPr id="1" uniqueName="P1080784">
      <xmlPr mapId="2" xpath="/GFI-IZD-POD/IPK-GFI-IZD-POD_1000379/P1080784" xmlDataType="decimal"/>
    </xmlCellPr>
  </singleXmlCell>
  <singleXmlCell id="1515" r="I57" connectionId="0">
    <xmlCellPr id="1" uniqueName="P1080785">
      <xmlPr mapId="2" xpath="/GFI-IZD-POD/IPK-GFI-IZD-POD_1000379/P1080785" xmlDataType="decimal"/>
    </xmlCellPr>
  </singleXmlCell>
  <singleXmlCell id="1516" r="J57" connectionId="0">
    <xmlCellPr id="1" uniqueName="P1080786">
      <xmlPr mapId="2" xpath="/GFI-IZD-POD/IPK-GFI-IZD-POD_1000379/P1080786" xmlDataType="decimal"/>
    </xmlCellPr>
  </singleXmlCell>
  <singleXmlCell id="1517" r="K57" connectionId="0">
    <xmlCellPr id="1" uniqueName="P1081033">
      <xmlPr mapId="2" xpath="/GFI-IZD-POD/IPK-GFI-IZD-POD_1000379/P1081033" xmlDataType="decimal"/>
    </xmlCellPr>
  </singleXmlCell>
  <singleXmlCell id="1518" r="L57" connectionId="0">
    <xmlCellPr id="1" uniqueName="P1081034">
      <xmlPr mapId="2" xpath="/GFI-IZD-POD/IPK-GFI-IZD-POD_1000379/P1081034" xmlDataType="decimal"/>
    </xmlCellPr>
  </singleXmlCell>
  <singleXmlCell id="1519" r="M57" connectionId="0">
    <xmlCellPr id="1" uniqueName="P1081035">
      <xmlPr mapId="2" xpath="/GFI-IZD-POD/IPK-GFI-IZD-POD_1000379/P1081035" xmlDataType="decimal"/>
    </xmlCellPr>
  </singleXmlCell>
  <singleXmlCell id="1520" r="N57" connectionId="0">
    <xmlCellPr id="1" uniqueName="P1081222">
      <xmlPr mapId="2" xpath="/GFI-IZD-POD/IPK-GFI-IZD-POD_1000379/P1081222" xmlDataType="decimal"/>
    </xmlCellPr>
  </singleXmlCell>
  <singleXmlCell id="1521" r="O57" connectionId="0">
    <xmlCellPr id="1" uniqueName="P1081223">
      <xmlPr mapId="2" xpath="/GFI-IZD-POD/IPK-GFI-IZD-POD_1000379/P1081223" xmlDataType="decimal"/>
    </xmlCellPr>
  </singleXmlCell>
  <singleXmlCell id="1522" r="P57" connectionId="0">
    <xmlCellPr id="1" uniqueName="P1082477">
      <xmlPr mapId="2" xpath="/GFI-IZD-POD/IPK-GFI-IZD-POD_1000379/P1082477" xmlDataType="decimal"/>
    </xmlCellPr>
  </singleXmlCell>
  <singleXmlCell id="1523" r="Q57" connectionId="0">
    <xmlCellPr id="1" uniqueName="P1082480">
      <xmlPr mapId="2" xpath="/GFI-IZD-POD/IPK-GFI-IZD-POD_1000379/P1082480" xmlDataType="decimal"/>
    </xmlCellPr>
  </singleXmlCell>
  <singleXmlCell id="1524" r="R57" connectionId="0">
    <xmlCellPr id="1" uniqueName="P1082482">
      <xmlPr mapId="2" xpath="/GFI-IZD-POD/IPK-GFI-IZD-POD_1000379/P1082482" xmlDataType="decimal"/>
    </xmlCellPr>
  </singleXmlCell>
  <singleXmlCell id="1525" r="S57" connectionId="0">
    <xmlCellPr id="1" uniqueName="P1123098">
      <xmlPr mapId="2" xpath="/GFI-IZD-POD/IPK-GFI-IZD-POD_1000379/P1123098" xmlDataType="decimal"/>
    </xmlCellPr>
  </singleXmlCell>
  <singleXmlCell id="1526" r="T57" connectionId="0">
    <xmlCellPr id="1" uniqueName="P1123099">
      <xmlPr mapId="2" xpath="/GFI-IZD-POD/IPK-GFI-IZD-POD_1000379/P1123099" xmlDataType="decimal"/>
    </xmlCellPr>
  </singleXmlCell>
  <singleXmlCell id="1527" r="U57" connectionId="0">
    <xmlCellPr id="1" uniqueName="P1082435">
      <xmlPr mapId="2" xpath="/GFI-IZD-POD/IPK-GFI-IZD-POD_1000379/P1082435" xmlDataType="decimal"/>
    </xmlCellPr>
  </singleXmlCell>
  <singleXmlCell id="1528" r="V57" connectionId="0">
    <xmlCellPr id="1" uniqueName="P1082484">
      <xmlPr mapId="2" xpath="/GFI-IZD-POD/IPK-GFI-IZD-POD_1000379/P1082484" xmlDataType="decimal"/>
    </xmlCellPr>
  </singleXmlCell>
  <singleXmlCell id="1529" r="W57" connectionId="0">
    <xmlCellPr id="1" uniqueName="P1082487">
      <xmlPr mapId="2" xpath="/GFI-IZD-POD/IPK-GFI-IZD-POD_1000379/P1082487" xmlDataType="decimal"/>
    </xmlCellPr>
  </singleXmlCell>
  <singleXmlCell id="1530" r="X57" connectionId="0">
    <xmlCellPr id="1" uniqueName="P1082488">
      <xmlPr mapId="2" xpath="/GFI-IZD-POD/IPK-GFI-IZD-POD_1000379/P1082488" xmlDataType="decimal"/>
    </xmlCellPr>
  </singleXmlCell>
  <singleXmlCell id="1531" r="Y57" connectionId="0">
    <xmlCellPr id="1" uniqueName="P1082490">
      <xmlPr mapId="2" xpath="/GFI-IZD-POD/IPK-GFI-IZD-POD_1000379/P1082490" xmlDataType="decimal"/>
    </xmlCellPr>
  </singleXmlCell>
  <singleXmlCell id="1532" r="H58" connectionId="0">
    <xmlCellPr id="1" uniqueName="P1081224">
      <xmlPr mapId="2" xpath="/GFI-IZD-POD/IPK-GFI-IZD-POD_1000379/P1081224" xmlDataType="decimal"/>
    </xmlCellPr>
  </singleXmlCell>
  <singleXmlCell id="1533" r="I58" connectionId="0">
    <xmlCellPr id="1" uniqueName="P1081225">
      <xmlPr mapId="2" xpath="/GFI-IZD-POD/IPK-GFI-IZD-POD_1000379/P1081225" xmlDataType="decimal"/>
    </xmlCellPr>
  </singleXmlCell>
  <singleXmlCell id="1534" r="J58" connectionId="0">
    <xmlCellPr id="1" uniqueName="P1081326">
      <xmlPr mapId="2" xpath="/GFI-IZD-POD/IPK-GFI-IZD-POD_1000379/P1081326" xmlDataType="decimal"/>
    </xmlCellPr>
  </singleXmlCell>
  <singleXmlCell id="1535" r="K58" connectionId="0">
    <xmlCellPr id="1" uniqueName="P1081327">
      <xmlPr mapId="2" xpath="/GFI-IZD-POD/IPK-GFI-IZD-POD_1000379/P1081327" xmlDataType="decimal"/>
    </xmlCellPr>
  </singleXmlCell>
  <singleXmlCell id="1536" r="L58" connectionId="0">
    <xmlCellPr id="1" uniqueName="P1081328">
      <xmlPr mapId="2" xpath="/GFI-IZD-POD/IPK-GFI-IZD-POD_1000379/P1081328" xmlDataType="decimal"/>
    </xmlCellPr>
  </singleXmlCell>
  <singleXmlCell id="1537" r="M58" connectionId="0">
    <xmlCellPr id="1" uniqueName="P1081413">
      <xmlPr mapId="2" xpath="/GFI-IZD-POD/IPK-GFI-IZD-POD_1000379/P1081413" xmlDataType="decimal"/>
    </xmlCellPr>
  </singleXmlCell>
  <singleXmlCell id="1538" r="N58" connectionId="0">
    <xmlCellPr id="1" uniqueName="P1081414">
      <xmlPr mapId="2" xpath="/GFI-IZD-POD/IPK-GFI-IZD-POD_1000379/P1081414" xmlDataType="decimal"/>
    </xmlCellPr>
  </singleXmlCell>
  <singleXmlCell id="1539" r="O58" connectionId="0">
    <xmlCellPr id="1" uniqueName="P1081415">
      <xmlPr mapId="2" xpath="/GFI-IZD-POD/IPK-GFI-IZD-POD_1000379/P1081415" xmlDataType="decimal"/>
    </xmlCellPr>
  </singleXmlCell>
  <singleXmlCell id="1540" r="P58" connectionId="0">
    <xmlCellPr id="1" uniqueName="P1082493">
      <xmlPr mapId="2" xpath="/GFI-IZD-POD/IPK-GFI-IZD-POD_1000379/P1082493" xmlDataType="decimal"/>
    </xmlCellPr>
  </singleXmlCell>
  <singleXmlCell id="1541" r="Q58" connectionId="0">
    <xmlCellPr id="1" uniqueName="P1082497">
      <xmlPr mapId="2" xpath="/GFI-IZD-POD/IPK-GFI-IZD-POD_1000379/P1082497" xmlDataType="decimal"/>
    </xmlCellPr>
  </singleXmlCell>
  <singleXmlCell id="1542" r="R58" connectionId="0">
    <xmlCellPr id="1" uniqueName="P1082498">
      <xmlPr mapId="2" xpath="/GFI-IZD-POD/IPK-GFI-IZD-POD_1000379/P1082498" xmlDataType="decimal"/>
    </xmlCellPr>
  </singleXmlCell>
  <singleXmlCell id="1543" r="S58" connectionId="0">
    <xmlCellPr id="1" uniqueName="P1123100">
      <xmlPr mapId="2" xpath="/GFI-IZD-POD/IPK-GFI-IZD-POD_1000379/P1123100" xmlDataType="decimal"/>
    </xmlCellPr>
  </singleXmlCell>
  <singleXmlCell id="1544" r="T58" connectionId="0">
    <xmlCellPr id="1" uniqueName="P1123101">
      <xmlPr mapId="2" xpath="/GFI-IZD-POD/IPK-GFI-IZD-POD_1000379/P1123101" xmlDataType="decimal"/>
    </xmlCellPr>
  </singleXmlCell>
  <singleXmlCell id="1546" r="U58" connectionId="0">
    <xmlCellPr id="1" uniqueName="P1082501">
      <xmlPr mapId="2" xpath="/GFI-IZD-POD/IPK-GFI-IZD-POD_1000379/P1082501" xmlDataType="decimal"/>
    </xmlCellPr>
  </singleXmlCell>
  <singleXmlCell id="1547" r="V58" connectionId="0">
    <xmlCellPr id="1" uniqueName="P1082437">
      <xmlPr mapId="2" xpath="/GFI-IZD-POD/IPK-GFI-IZD-POD_1000379/P1082437" xmlDataType="decimal"/>
    </xmlCellPr>
  </singleXmlCell>
  <singleXmlCell id="1548" r="W58" connectionId="0">
    <xmlCellPr id="1" uniqueName="P1082503">
      <xmlPr mapId="2" xpath="/GFI-IZD-POD/IPK-GFI-IZD-POD_1000379/P1082503" xmlDataType="decimal"/>
    </xmlCellPr>
  </singleXmlCell>
  <singleXmlCell id="1549" r="X58" connectionId="0">
    <xmlCellPr id="1" uniqueName="P1082505">
      <xmlPr mapId="2" xpath="/GFI-IZD-POD/IPK-GFI-IZD-POD_1000379/P1082505" xmlDataType="decimal"/>
    </xmlCellPr>
  </singleXmlCell>
  <singleXmlCell id="1550" r="Y58" connectionId="0">
    <xmlCellPr id="1" uniqueName="P1082507">
      <xmlPr mapId="2" xpath="/GFI-IZD-POD/IPK-GFI-IZD-POD_1000379/P1082507" xmlDataType="decimal"/>
    </xmlCellPr>
  </singleXmlCell>
  <singleXmlCell id="1551" r="H59" connectionId="0">
    <xmlCellPr id="1" uniqueName="P1081416">
      <xmlPr mapId="2" xpath="/GFI-IZD-POD/IPK-GFI-IZD-POD_1000379/P1081416" xmlDataType="decimal"/>
    </xmlCellPr>
  </singleXmlCell>
  <singleXmlCell id="1552" r="I59" connectionId="0">
    <xmlCellPr id="1" uniqueName="P1081501">
      <xmlPr mapId="2" xpath="/GFI-IZD-POD/IPK-GFI-IZD-POD_1000379/P1081501" xmlDataType="decimal"/>
    </xmlCellPr>
  </singleXmlCell>
  <singleXmlCell id="1553" r="J59" connectionId="0">
    <xmlCellPr id="1" uniqueName="P1081502">
      <xmlPr mapId="2" xpath="/GFI-IZD-POD/IPK-GFI-IZD-POD_1000379/P1081502" xmlDataType="decimal"/>
    </xmlCellPr>
  </singleXmlCell>
  <singleXmlCell id="1554" r="K59" connectionId="0">
    <xmlCellPr id="1" uniqueName="P1081503">
      <xmlPr mapId="2" xpath="/GFI-IZD-POD/IPK-GFI-IZD-POD_1000379/P1081503" xmlDataType="decimal"/>
    </xmlCellPr>
  </singleXmlCell>
  <singleXmlCell id="1555" r="L59" connectionId="0">
    <xmlCellPr id="1" uniqueName="P1081504">
      <xmlPr mapId="2" xpath="/GFI-IZD-POD/IPK-GFI-IZD-POD_1000379/P1081504" xmlDataType="decimal"/>
    </xmlCellPr>
  </singleXmlCell>
  <singleXmlCell id="1556" r="M59" connectionId="0">
    <xmlCellPr id="1" uniqueName="P1081505">
      <xmlPr mapId="2" xpath="/GFI-IZD-POD/IPK-GFI-IZD-POD_1000379/P1081505" xmlDataType="decimal"/>
    </xmlCellPr>
  </singleXmlCell>
  <singleXmlCell id="1557" r="N59" connectionId="0">
    <xmlCellPr id="1" uniqueName="P1081506">
      <xmlPr mapId="2" xpath="/GFI-IZD-POD/IPK-GFI-IZD-POD_1000379/P1081506" xmlDataType="decimal"/>
    </xmlCellPr>
  </singleXmlCell>
  <singleXmlCell id="1558" r="O59" connectionId="0">
    <xmlCellPr id="1" uniqueName="P1081507">
      <xmlPr mapId="2" xpath="/GFI-IZD-POD/IPK-GFI-IZD-POD_1000379/P1081507" xmlDataType="decimal"/>
    </xmlCellPr>
  </singleXmlCell>
  <singleXmlCell id="1559" r="P59" connectionId="0">
    <xmlCellPr id="1" uniqueName="P1082510">
      <xmlPr mapId="2" xpath="/GFI-IZD-POD/IPK-GFI-IZD-POD_1000379/P1082510" xmlDataType="decimal"/>
    </xmlCellPr>
  </singleXmlCell>
  <singleXmlCell id="1560" r="Q59" connectionId="0">
    <xmlCellPr id="1" uniqueName="P1082512">
      <xmlPr mapId="2" xpath="/GFI-IZD-POD/IPK-GFI-IZD-POD_1000379/P1082512" xmlDataType="decimal"/>
    </xmlCellPr>
  </singleXmlCell>
  <singleXmlCell id="1561" r="R59" connectionId="0">
    <xmlCellPr id="1" uniqueName="P1082514">
      <xmlPr mapId="2" xpath="/GFI-IZD-POD/IPK-GFI-IZD-POD_1000379/P1082514" xmlDataType="decimal"/>
    </xmlCellPr>
  </singleXmlCell>
  <singleXmlCell id="1562" r="S59" connectionId="0">
    <xmlCellPr id="1" uniqueName="P1123102">
      <xmlPr mapId="2" xpath="/GFI-IZD-POD/IPK-GFI-IZD-POD_1000379/P1123102" xmlDataType="decimal"/>
    </xmlCellPr>
  </singleXmlCell>
  <singleXmlCell id="1563" r="T59" connectionId="0">
    <xmlCellPr id="1" uniqueName="P1123103">
      <xmlPr mapId="2" xpath="/GFI-IZD-POD/IPK-GFI-IZD-POD_1000379/P1123103" xmlDataType="decimal"/>
    </xmlCellPr>
  </singleXmlCell>
  <singleXmlCell id="1564" r="U59" connectionId="0">
    <xmlCellPr id="1" uniqueName="P1082516">
      <xmlPr mapId="2" xpath="/GFI-IZD-POD/IPK-GFI-IZD-POD_1000379/P1082516" xmlDataType="decimal"/>
    </xmlCellPr>
  </singleXmlCell>
  <singleXmlCell id="1565" r="V59" connectionId="0">
    <xmlCellPr id="1" uniqueName="P1082519">
      <xmlPr mapId="2" xpath="/GFI-IZD-POD/IPK-GFI-IZD-POD_1000379/P1082519" xmlDataType="decimal"/>
    </xmlCellPr>
  </singleXmlCell>
  <singleXmlCell id="1566" r="W59" connectionId="0">
    <xmlCellPr id="1" uniqueName="P1082440">
      <xmlPr mapId="2" xpath="/GFI-IZD-POD/IPK-GFI-IZD-POD_1000379/P1082440" xmlDataType="decimal"/>
    </xmlCellPr>
  </singleXmlCell>
  <singleXmlCell id="1567" r="X59" connectionId="0">
    <xmlCellPr id="1" uniqueName="P1082521">
      <xmlPr mapId="2" xpath="/GFI-IZD-POD/IPK-GFI-IZD-POD_1000379/P1082521" xmlDataType="decimal"/>
    </xmlCellPr>
  </singleXmlCell>
  <singleXmlCell id="1568" r="Y59" connectionId="0">
    <xmlCellPr id="1" uniqueName="P1082523">
      <xmlPr mapId="2" xpath="/GFI-IZD-POD/IPK-GFI-IZD-POD_1000379/P1082523" xmlDataType="decimal"/>
    </xmlCellPr>
  </singleXmlCell>
  <singleXmlCell id="1569" r="H61" connectionId="0">
    <xmlCellPr id="1" uniqueName="P1081508">
      <xmlPr mapId="2" xpath="/GFI-IZD-POD/IPK-GFI-IZD-POD_1000379/P1081508" xmlDataType="decimal"/>
    </xmlCellPr>
  </singleXmlCell>
  <singleXmlCell id="1570" r="I61" connectionId="0">
    <xmlCellPr id="1" uniqueName="P1081509">
      <xmlPr mapId="2" xpath="/GFI-IZD-POD/IPK-GFI-IZD-POD_1000379/P1081509" xmlDataType="decimal"/>
    </xmlCellPr>
  </singleXmlCell>
  <singleXmlCell id="1571" r="J61" connectionId="0">
    <xmlCellPr id="1" uniqueName="P1081510">
      <xmlPr mapId="2" xpath="/GFI-IZD-POD/IPK-GFI-IZD-POD_1000379/P1081510" xmlDataType="decimal"/>
    </xmlCellPr>
  </singleXmlCell>
  <singleXmlCell id="1572" r="K61" connectionId="0">
    <xmlCellPr id="1" uniqueName="P1081511">
      <xmlPr mapId="2" xpath="/GFI-IZD-POD/IPK-GFI-IZD-POD_1000379/P1081511" xmlDataType="decimal"/>
    </xmlCellPr>
  </singleXmlCell>
  <singleXmlCell id="1573" r="L61" connectionId="0">
    <xmlCellPr id="1" uniqueName="P1081512">
      <xmlPr mapId="2" xpath="/GFI-IZD-POD/IPK-GFI-IZD-POD_1000379/P1081512" xmlDataType="decimal"/>
    </xmlCellPr>
  </singleXmlCell>
  <singleXmlCell id="1574" r="M61" connectionId="0">
    <xmlCellPr id="1" uniqueName="P1081513">
      <xmlPr mapId="2" xpath="/GFI-IZD-POD/IPK-GFI-IZD-POD_1000379/P1081513" xmlDataType="decimal"/>
    </xmlCellPr>
  </singleXmlCell>
  <singleXmlCell id="1575" r="N61" connectionId="0">
    <xmlCellPr id="1" uniqueName="P1081514">
      <xmlPr mapId="2" xpath="/GFI-IZD-POD/IPK-GFI-IZD-POD_1000379/P1081514" xmlDataType="decimal"/>
    </xmlCellPr>
  </singleXmlCell>
  <singleXmlCell id="1576" r="O61" connectionId="0">
    <xmlCellPr id="1" uniqueName="P1081515">
      <xmlPr mapId="2" xpath="/GFI-IZD-POD/IPK-GFI-IZD-POD_1000379/P1081515" xmlDataType="decimal"/>
    </xmlCellPr>
  </singleXmlCell>
  <singleXmlCell id="1577" r="P61" connectionId="0">
    <xmlCellPr id="1" uniqueName="P1082525">
      <xmlPr mapId="2" xpath="/GFI-IZD-POD/IPK-GFI-IZD-POD_1000379/P1082525" xmlDataType="decimal"/>
    </xmlCellPr>
  </singleXmlCell>
  <singleXmlCell id="1578" r="Q61" connectionId="0">
    <xmlCellPr id="1" uniqueName="P1082527">
      <xmlPr mapId="2" xpath="/GFI-IZD-POD/IPK-GFI-IZD-POD_1000379/P1082527" xmlDataType="decimal"/>
    </xmlCellPr>
  </singleXmlCell>
  <singleXmlCell id="1579" r="R61" connectionId="0">
    <xmlCellPr id="1" uniqueName="P1082528">
      <xmlPr mapId="2" xpath="/GFI-IZD-POD/IPK-GFI-IZD-POD_1000379/P1082528" xmlDataType="decimal"/>
    </xmlCellPr>
  </singleXmlCell>
  <singleXmlCell id="1580" r="S61" connectionId="0">
    <xmlCellPr id="1" uniqueName="P1123104">
      <xmlPr mapId="2" xpath="/GFI-IZD-POD/IPK-GFI-IZD-POD_1000379/P1123104" xmlDataType="decimal"/>
    </xmlCellPr>
  </singleXmlCell>
  <singleXmlCell id="1581" r="T61" connectionId="0">
    <xmlCellPr id="1" uniqueName="P1123105">
      <xmlPr mapId="2" xpath="/GFI-IZD-POD/IPK-GFI-IZD-POD_1000379/P1123105" xmlDataType="decimal"/>
    </xmlCellPr>
  </singleXmlCell>
  <singleXmlCell id="1582" r="U61" connectionId="0">
    <xmlCellPr id="1" uniqueName="P1082529">
      <xmlPr mapId="2" xpath="/GFI-IZD-POD/IPK-GFI-IZD-POD_1000379/P1082529" xmlDataType="decimal"/>
    </xmlCellPr>
  </singleXmlCell>
  <singleXmlCell id="1583" r="V61" connectionId="0">
    <xmlCellPr id="1" uniqueName="P1082530">
      <xmlPr mapId="2" xpath="/GFI-IZD-POD/IPK-GFI-IZD-POD_1000379/P1082530" xmlDataType="decimal"/>
    </xmlCellPr>
  </singleXmlCell>
  <singleXmlCell id="1584" r="W61" connectionId="0">
    <xmlCellPr id="1" uniqueName="P1082532">
      <xmlPr mapId="2" xpath="/GFI-IZD-POD/IPK-GFI-IZD-POD_1000379/P1082532" xmlDataType="decimal"/>
    </xmlCellPr>
  </singleXmlCell>
  <singleXmlCell id="1585" r="X61" connectionId="0">
    <xmlCellPr id="1" uniqueName="P1082442">
      <xmlPr mapId="2" xpath="/GFI-IZD-POD/IPK-GFI-IZD-POD_1000379/P1082442" xmlDataType="decimal"/>
    </xmlCellPr>
  </singleXmlCell>
  <singleXmlCell id="1586" r="Y61" connectionId="0">
    <xmlCellPr id="1" uniqueName="P1082533">
      <xmlPr mapId="2" xpath="/GFI-IZD-POD/IPK-GFI-IZD-POD_1000379/P1082533" xmlDataType="decimal"/>
    </xmlCellPr>
  </singleXmlCell>
  <singleXmlCell id="1587" r="H62" connectionId="0">
    <xmlCellPr id="1" uniqueName="P1081516">
      <xmlPr mapId="2" xpath="/GFI-IZD-POD/IPK-GFI-IZD-POD_1000379/P1081516" xmlDataType="decimal"/>
    </xmlCellPr>
  </singleXmlCell>
  <singleXmlCell id="1588" r="I62" connectionId="0">
    <xmlCellPr id="1" uniqueName="P1081517">
      <xmlPr mapId="2" xpath="/GFI-IZD-POD/IPK-GFI-IZD-POD_1000379/P1081517" xmlDataType="decimal"/>
    </xmlCellPr>
  </singleXmlCell>
  <singleXmlCell id="1589" r="J62" connectionId="0">
    <xmlCellPr id="1" uniqueName="P1081518">
      <xmlPr mapId="2" xpath="/GFI-IZD-POD/IPK-GFI-IZD-POD_1000379/P1081518" xmlDataType="decimal"/>
    </xmlCellPr>
  </singleXmlCell>
  <singleXmlCell id="1590" r="K62" connectionId="0">
    <xmlCellPr id="1" uniqueName="P1081519">
      <xmlPr mapId="2" xpath="/GFI-IZD-POD/IPK-GFI-IZD-POD_1000379/P1081519" xmlDataType="decimal"/>
    </xmlCellPr>
  </singleXmlCell>
  <singleXmlCell id="1591" r="L62" connectionId="0">
    <xmlCellPr id="1" uniqueName="P1081520">
      <xmlPr mapId="2" xpath="/GFI-IZD-POD/IPK-GFI-IZD-POD_1000379/P1081520" xmlDataType="decimal"/>
    </xmlCellPr>
  </singleXmlCell>
  <singleXmlCell id="1592" r="M62" connectionId="0">
    <xmlCellPr id="1" uniqueName="P1081521">
      <xmlPr mapId="2" xpath="/GFI-IZD-POD/IPK-GFI-IZD-POD_1000379/P1081521" xmlDataType="decimal"/>
    </xmlCellPr>
  </singleXmlCell>
  <singleXmlCell id="1593" r="N62" connectionId="0">
    <xmlCellPr id="1" uniqueName="P1081522">
      <xmlPr mapId="2" xpath="/GFI-IZD-POD/IPK-GFI-IZD-POD_1000379/P1081522" xmlDataType="decimal"/>
    </xmlCellPr>
  </singleXmlCell>
  <singleXmlCell id="1594" r="O62" connectionId="0">
    <xmlCellPr id="1" uniqueName="P1081523">
      <xmlPr mapId="2" xpath="/GFI-IZD-POD/IPK-GFI-IZD-POD_1000379/P1081523" xmlDataType="decimal"/>
    </xmlCellPr>
  </singleXmlCell>
  <singleXmlCell id="1595" r="P62" connectionId="0">
    <xmlCellPr id="1" uniqueName="P1082550">
      <xmlPr mapId="2" xpath="/GFI-IZD-POD/IPK-GFI-IZD-POD_1000379/P1082550" xmlDataType="decimal"/>
    </xmlCellPr>
  </singleXmlCell>
  <singleXmlCell id="1596" r="Q62" connectionId="0">
    <xmlCellPr id="1" uniqueName="P1082552">
      <xmlPr mapId="2" xpath="/GFI-IZD-POD/IPK-GFI-IZD-POD_1000379/P1082552" xmlDataType="decimal"/>
    </xmlCellPr>
  </singleXmlCell>
  <singleXmlCell id="1597" r="R62" connectionId="0">
    <xmlCellPr id="1" uniqueName="P1082554">
      <xmlPr mapId="2" xpath="/GFI-IZD-POD/IPK-GFI-IZD-POD_1000379/P1082554" xmlDataType="decimal"/>
    </xmlCellPr>
  </singleXmlCell>
  <singleXmlCell id="1598" r="S62" connectionId="0">
    <xmlCellPr id="1" uniqueName="P1123106">
      <xmlPr mapId="2" xpath="/GFI-IZD-POD/IPK-GFI-IZD-POD_1000379/P1123106" xmlDataType="decimal"/>
    </xmlCellPr>
  </singleXmlCell>
  <singleXmlCell id="1599" r="T62" connectionId="0">
    <xmlCellPr id="1" uniqueName="P1123107">
      <xmlPr mapId="2" xpath="/GFI-IZD-POD/IPK-GFI-IZD-POD_1000379/P1123107" xmlDataType="decimal"/>
    </xmlCellPr>
  </singleXmlCell>
  <singleXmlCell id="1600" r="U62" connectionId="0">
    <xmlCellPr id="1" uniqueName="P1082558">
      <xmlPr mapId="2" xpath="/GFI-IZD-POD/IPK-GFI-IZD-POD_1000379/P1082558" xmlDataType="decimal"/>
    </xmlCellPr>
  </singleXmlCell>
  <singleXmlCell id="1601" r="V62" connectionId="0">
    <xmlCellPr id="1" uniqueName="P1082562">
      <xmlPr mapId="2" xpath="/GFI-IZD-POD/IPK-GFI-IZD-POD_1000379/P1082562" xmlDataType="decimal"/>
    </xmlCellPr>
  </singleXmlCell>
  <singleXmlCell id="1602" r="W62" connectionId="0">
    <xmlCellPr id="1" uniqueName="P1082564">
      <xmlPr mapId="2" xpath="/GFI-IZD-POD/IPK-GFI-IZD-POD_1000379/P1082564" xmlDataType="decimal"/>
    </xmlCellPr>
  </singleXmlCell>
  <singleXmlCell id="1603" r="X62" connectionId="0">
    <xmlCellPr id="1" uniqueName="P1082566">
      <xmlPr mapId="2" xpath="/GFI-IZD-POD/IPK-GFI-IZD-POD_1000379/P1082566" xmlDataType="decimal"/>
    </xmlCellPr>
  </singleXmlCell>
  <singleXmlCell id="1604" r="Y62" connectionId="0">
    <xmlCellPr id="1" uniqueName="P1082445">
      <xmlPr mapId="2" xpath="/GFI-IZD-POD/IPK-GFI-IZD-POD_1000379/P1082445" xmlDataType="decimal"/>
    </xmlCellPr>
  </singleXmlCell>
  <singleXmlCell id="1605" r="H63" connectionId="0">
    <xmlCellPr id="1" uniqueName="P1081524">
      <xmlPr mapId="2" xpath="/GFI-IZD-POD/IPK-GFI-IZD-POD_1000379/P1081524" xmlDataType="decimal"/>
    </xmlCellPr>
  </singleXmlCell>
  <singleXmlCell id="1606" r="I63" connectionId="0">
    <xmlCellPr id="1" uniqueName="P1081525">
      <xmlPr mapId="2" xpath="/GFI-IZD-POD/IPK-GFI-IZD-POD_1000379/P1081525" xmlDataType="decimal"/>
    </xmlCellPr>
  </singleXmlCell>
  <singleXmlCell id="1607" r="J63" connectionId="0">
    <xmlCellPr id="1" uniqueName="P1081526">
      <xmlPr mapId="2" xpath="/GFI-IZD-POD/IPK-GFI-IZD-POD_1000379/P1081526" xmlDataType="decimal"/>
    </xmlCellPr>
  </singleXmlCell>
  <singleXmlCell id="1608" r="K63" connectionId="0">
    <xmlCellPr id="1" uniqueName="P1081527">
      <xmlPr mapId="2" xpath="/GFI-IZD-POD/IPK-GFI-IZD-POD_1000379/P1081527" xmlDataType="decimal"/>
    </xmlCellPr>
  </singleXmlCell>
  <singleXmlCell id="1610" r="L63" connectionId="0">
    <xmlCellPr id="1" uniqueName="P1081528">
      <xmlPr mapId="2" xpath="/GFI-IZD-POD/IPK-GFI-IZD-POD_1000379/P1081528" xmlDataType="decimal"/>
    </xmlCellPr>
  </singleXmlCell>
  <singleXmlCell id="1611" r="M63" connectionId="0">
    <xmlCellPr id="1" uniqueName="P1081529">
      <xmlPr mapId="2" xpath="/GFI-IZD-POD/IPK-GFI-IZD-POD_1000379/P1081529" xmlDataType="decimal"/>
    </xmlCellPr>
  </singleXmlCell>
  <singleXmlCell id="1612" r="N63" connectionId="0">
    <xmlCellPr id="1" uniqueName="P1081530">
      <xmlPr mapId="2" xpath="/GFI-IZD-POD/IPK-GFI-IZD-POD_1000379/P1081530" xmlDataType="decimal"/>
    </xmlCellPr>
  </singleXmlCell>
  <singleXmlCell id="1613" r="O63" connectionId="0">
    <xmlCellPr id="1" uniqueName="P1081531">
      <xmlPr mapId="2" xpath="/GFI-IZD-POD/IPK-GFI-IZD-POD_1000379/P1081531" xmlDataType="decimal"/>
    </xmlCellPr>
  </singleXmlCell>
  <singleXmlCell id="1614" r="P63" connectionId="0">
    <xmlCellPr id="1" uniqueName="P1082568">
      <xmlPr mapId="2" xpath="/GFI-IZD-POD/IPK-GFI-IZD-POD_1000379/P1082568" xmlDataType="decimal"/>
    </xmlCellPr>
  </singleXmlCell>
  <singleXmlCell id="1615" r="Q63" connectionId="0">
    <xmlCellPr id="1" uniqueName="P1082570">
      <xmlPr mapId="2" xpath="/GFI-IZD-POD/IPK-GFI-IZD-POD_1000379/P1082570" xmlDataType="decimal"/>
    </xmlCellPr>
  </singleXmlCell>
  <singleXmlCell id="1616" r="R63" connectionId="0">
    <xmlCellPr id="1" uniqueName="P1082573">
      <xmlPr mapId="2" xpath="/GFI-IZD-POD/IPK-GFI-IZD-POD_1000379/P1082573" xmlDataType="decimal"/>
    </xmlCellPr>
  </singleXmlCell>
  <singleXmlCell id="1617" r="S63" connectionId="0">
    <xmlCellPr id="1" uniqueName="P1123108">
      <xmlPr mapId="2" xpath="/GFI-IZD-POD/IPK-GFI-IZD-POD_1000379/P1123108" xmlDataType="decimal"/>
    </xmlCellPr>
  </singleXmlCell>
  <singleXmlCell id="1618" r="T63" connectionId="0">
    <xmlCellPr id="1" uniqueName="P1123109">
      <xmlPr mapId="2" xpath="/GFI-IZD-POD/IPK-GFI-IZD-POD_1000379/P1123109" xmlDataType="decimal"/>
    </xmlCellPr>
  </singleXmlCell>
  <singleXmlCell id="1619" r="U63" connectionId="0">
    <xmlCellPr id="1" uniqueName="P1082576">
      <xmlPr mapId="2" xpath="/GFI-IZD-POD/IPK-GFI-IZD-POD_1000379/P1082576" xmlDataType="decimal"/>
    </xmlCellPr>
  </singleXmlCell>
  <singleXmlCell id="1620" r="V63" connectionId="0">
    <xmlCellPr id="1" uniqueName="P1082578">
      <xmlPr mapId="2" xpath="/GFI-IZD-POD/IPK-GFI-IZD-POD_1000379/P1082578" xmlDataType="decimal"/>
    </xmlCellPr>
  </singleXmlCell>
  <singleXmlCell id="1621" r="W63" connectionId="0">
    <xmlCellPr id="1" uniqueName="P1082580">
      <xmlPr mapId="2" xpath="/GFI-IZD-POD/IPK-GFI-IZD-POD_1000379/P1082580" xmlDataType="decimal"/>
    </xmlCellPr>
  </singleXmlCell>
  <singleXmlCell id="1622" r="X63" connectionId="0">
    <xmlCellPr id="1" uniqueName="P1082582">
      <xmlPr mapId="2" xpath="/GFI-IZD-POD/IPK-GFI-IZD-POD_1000379/P1082582" xmlDataType="decimal"/>
    </xmlCellPr>
  </singleXmlCell>
  <singleXmlCell id="1623" r="Y63" connectionId="0">
    <xmlCellPr id="1" uniqueName="P1082584">
      <xmlPr mapId="2" xpath="/GFI-IZD-POD/IPK-GFI-IZD-POD_1000379/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workbookViewId="0">
      <selection activeCell="C29" sqref="C29"/>
    </sheetView>
  </sheetViews>
  <sheetFormatPr defaultRowHeight="12.75" x14ac:dyDescent="0.2"/>
  <cols>
    <col min="9" max="9" width="13.42578125" customWidth="1"/>
  </cols>
  <sheetData>
    <row r="1" spans="1:10" ht="15.75" x14ac:dyDescent="0.2">
      <c r="A1" s="310"/>
      <c r="B1" s="311"/>
      <c r="C1" s="311"/>
      <c r="D1" s="17"/>
      <c r="E1" s="17"/>
      <c r="F1" s="17"/>
      <c r="G1" s="17"/>
      <c r="H1" s="17"/>
      <c r="I1" s="17"/>
      <c r="J1" s="18"/>
    </row>
    <row r="2" spans="1:10" ht="14.45" customHeight="1" x14ac:dyDescent="0.2">
      <c r="A2" s="312" t="s">
        <v>317</v>
      </c>
      <c r="B2" s="313"/>
      <c r="C2" s="313"/>
      <c r="D2" s="313"/>
      <c r="E2" s="313"/>
      <c r="F2" s="313"/>
      <c r="G2" s="313"/>
      <c r="H2" s="313"/>
      <c r="I2" s="313"/>
      <c r="J2" s="314"/>
    </row>
    <row r="3" spans="1:10" ht="15" x14ac:dyDescent="0.2">
      <c r="A3" s="55"/>
      <c r="B3" s="56"/>
      <c r="C3" s="56"/>
      <c r="D3" s="56"/>
      <c r="E3" s="56"/>
      <c r="F3" s="56"/>
      <c r="G3" s="56"/>
      <c r="H3" s="56"/>
      <c r="I3" s="56"/>
      <c r="J3" s="57"/>
    </row>
    <row r="4" spans="1:10" ht="33.6" customHeight="1" x14ac:dyDescent="0.2">
      <c r="A4" s="315" t="s">
        <v>302</v>
      </c>
      <c r="B4" s="316"/>
      <c r="C4" s="316"/>
      <c r="D4" s="316"/>
      <c r="E4" s="317">
        <v>44562</v>
      </c>
      <c r="F4" s="318"/>
      <c r="G4" s="63" t="s">
        <v>0</v>
      </c>
      <c r="H4" s="317">
        <v>44926</v>
      </c>
      <c r="I4" s="318"/>
      <c r="J4" s="19"/>
    </row>
    <row r="5" spans="1:10" s="68" customFormat="1" ht="10.15" customHeight="1" x14ac:dyDescent="0.25">
      <c r="A5" s="319"/>
      <c r="B5" s="320"/>
      <c r="C5" s="320"/>
      <c r="D5" s="320"/>
      <c r="E5" s="320"/>
      <c r="F5" s="320"/>
      <c r="G5" s="320"/>
      <c r="H5" s="320"/>
      <c r="I5" s="320"/>
      <c r="J5" s="321"/>
    </row>
    <row r="6" spans="1:10" ht="20.45" customHeight="1" x14ac:dyDescent="0.2">
      <c r="A6" s="58"/>
      <c r="B6" s="69" t="s">
        <v>324</v>
      </c>
      <c r="C6" s="59"/>
      <c r="D6" s="59"/>
      <c r="E6" s="81">
        <v>2022</v>
      </c>
      <c r="F6" s="70"/>
      <c r="G6" s="63"/>
      <c r="H6" s="70"/>
      <c r="I6" s="70"/>
      <c r="J6" s="28"/>
    </row>
    <row r="7" spans="1:10" s="72" customFormat="1" ht="10.9" customHeight="1" x14ac:dyDescent="0.2">
      <c r="A7" s="58"/>
      <c r="B7" s="59"/>
      <c r="C7" s="59"/>
      <c r="D7" s="59"/>
      <c r="E7" s="71"/>
      <c r="F7" s="71"/>
      <c r="G7" s="63"/>
      <c r="H7" s="71"/>
      <c r="I7" s="71"/>
      <c r="J7" s="28"/>
    </row>
    <row r="8" spans="1:10" ht="37.9" customHeight="1" x14ac:dyDescent="0.2">
      <c r="A8" s="323" t="s">
        <v>325</v>
      </c>
      <c r="B8" s="324"/>
      <c r="C8" s="324"/>
      <c r="D8" s="324"/>
      <c r="E8" s="324"/>
      <c r="F8" s="324"/>
      <c r="G8" s="324"/>
      <c r="H8" s="324"/>
      <c r="I8" s="324"/>
      <c r="J8" s="20"/>
    </row>
    <row r="9" spans="1:10" ht="14.25" x14ac:dyDescent="0.2">
      <c r="A9" s="21"/>
      <c r="B9" s="51"/>
      <c r="C9" s="51"/>
      <c r="D9" s="51"/>
      <c r="E9" s="322"/>
      <c r="F9" s="322"/>
      <c r="G9" s="272"/>
      <c r="H9" s="272"/>
      <c r="I9" s="61"/>
      <c r="J9" s="62"/>
    </row>
    <row r="10" spans="1:10" ht="25.9" customHeight="1" x14ac:dyDescent="0.2">
      <c r="A10" s="290" t="s">
        <v>303</v>
      </c>
      <c r="B10" s="291"/>
      <c r="C10" s="302" t="s">
        <v>446</v>
      </c>
      <c r="D10" s="303"/>
      <c r="E10" s="53"/>
      <c r="F10" s="325" t="s">
        <v>326</v>
      </c>
      <c r="G10" s="326"/>
      <c r="H10" s="284" t="s">
        <v>447</v>
      </c>
      <c r="I10" s="285"/>
      <c r="J10" s="22"/>
    </row>
    <row r="11" spans="1:10" ht="15.6" customHeight="1" x14ac:dyDescent="0.2">
      <c r="A11" s="21"/>
      <c r="B11" s="51"/>
      <c r="C11" s="51"/>
      <c r="D11" s="51"/>
      <c r="E11" s="309"/>
      <c r="F11" s="309"/>
      <c r="G11" s="309"/>
      <c r="H11" s="309"/>
      <c r="I11" s="54"/>
      <c r="J11" s="22"/>
    </row>
    <row r="12" spans="1:10" ht="21" customHeight="1" x14ac:dyDescent="0.2">
      <c r="A12" s="274" t="s">
        <v>318</v>
      </c>
      <c r="B12" s="291"/>
      <c r="C12" s="302" t="s">
        <v>448</v>
      </c>
      <c r="D12" s="303"/>
      <c r="E12" s="308"/>
      <c r="F12" s="309"/>
      <c r="G12" s="309"/>
      <c r="H12" s="309"/>
      <c r="I12" s="54"/>
      <c r="J12" s="22"/>
    </row>
    <row r="13" spans="1:10" ht="10.9" customHeight="1" x14ac:dyDescent="0.2">
      <c r="A13" s="53"/>
      <c r="B13" s="54"/>
      <c r="C13" s="51"/>
      <c r="D13" s="51"/>
      <c r="E13" s="272"/>
      <c r="F13" s="272"/>
      <c r="G13" s="272"/>
      <c r="H13" s="272"/>
      <c r="I13" s="51"/>
      <c r="J13" s="23"/>
    </row>
    <row r="14" spans="1:10" ht="22.9" customHeight="1" x14ac:dyDescent="0.2">
      <c r="A14" s="274" t="s">
        <v>304</v>
      </c>
      <c r="B14" s="301"/>
      <c r="C14" s="302" t="s">
        <v>449</v>
      </c>
      <c r="D14" s="303"/>
      <c r="E14" s="307"/>
      <c r="F14" s="292"/>
      <c r="G14" s="67" t="s">
        <v>327</v>
      </c>
      <c r="H14" s="284" t="s">
        <v>450</v>
      </c>
      <c r="I14" s="285"/>
      <c r="J14" s="64"/>
    </row>
    <row r="15" spans="1:10" ht="14.45" customHeight="1" x14ac:dyDescent="0.2">
      <c r="A15" s="53"/>
      <c r="B15" s="54"/>
      <c r="C15" s="51"/>
      <c r="D15" s="51"/>
      <c r="E15" s="272"/>
      <c r="F15" s="272"/>
      <c r="G15" s="272"/>
      <c r="H15" s="272"/>
      <c r="I15" s="51"/>
      <c r="J15" s="23"/>
    </row>
    <row r="16" spans="1:10" ht="13.15" customHeight="1" x14ac:dyDescent="0.2">
      <c r="A16" s="274" t="s">
        <v>328</v>
      </c>
      <c r="B16" s="301"/>
      <c r="C16" s="302" t="s">
        <v>451</v>
      </c>
      <c r="D16" s="303"/>
      <c r="E16" s="60"/>
      <c r="F16" s="60"/>
      <c r="G16" s="60"/>
      <c r="H16" s="60"/>
      <c r="I16" s="60"/>
      <c r="J16" s="64"/>
    </row>
    <row r="17" spans="1:10" ht="14.45" customHeight="1" x14ac:dyDescent="0.2">
      <c r="A17" s="304"/>
      <c r="B17" s="305"/>
      <c r="C17" s="305"/>
      <c r="D17" s="305"/>
      <c r="E17" s="305"/>
      <c r="F17" s="305"/>
      <c r="G17" s="305"/>
      <c r="H17" s="305"/>
      <c r="I17" s="305"/>
      <c r="J17" s="306"/>
    </row>
    <row r="18" spans="1:10" x14ac:dyDescent="0.2">
      <c r="A18" s="290" t="s">
        <v>305</v>
      </c>
      <c r="B18" s="291"/>
      <c r="C18" s="276" t="s">
        <v>452</v>
      </c>
      <c r="D18" s="277"/>
      <c r="E18" s="277"/>
      <c r="F18" s="277"/>
      <c r="G18" s="277"/>
      <c r="H18" s="277"/>
      <c r="I18" s="277"/>
      <c r="J18" s="278"/>
    </row>
    <row r="19" spans="1:10" ht="14.25" x14ac:dyDescent="0.2">
      <c r="A19" s="21"/>
      <c r="B19" s="51"/>
      <c r="C19" s="66"/>
      <c r="D19" s="51"/>
      <c r="E19" s="272"/>
      <c r="F19" s="272"/>
      <c r="G19" s="272"/>
      <c r="H19" s="272"/>
      <c r="I19" s="51"/>
      <c r="J19" s="23"/>
    </row>
    <row r="20" spans="1:10" ht="14.25" x14ac:dyDescent="0.2">
      <c r="A20" s="290" t="s">
        <v>306</v>
      </c>
      <c r="B20" s="291"/>
      <c r="C20" s="284">
        <v>52240</v>
      </c>
      <c r="D20" s="285"/>
      <c r="E20" s="272"/>
      <c r="F20" s="272"/>
      <c r="G20" s="276" t="s">
        <v>453</v>
      </c>
      <c r="H20" s="277"/>
      <c r="I20" s="277"/>
      <c r="J20" s="278"/>
    </row>
    <row r="21" spans="1:10" ht="14.25" x14ac:dyDescent="0.2">
      <c r="A21" s="21"/>
      <c r="B21" s="51"/>
      <c r="C21" s="51"/>
      <c r="D21" s="51"/>
      <c r="E21" s="272"/>
      <c r="F21" s="272"/>
      <c r="G21" s="272"/>
      <c r="H21" s="272"/>
      <c r="I21" s="51"/>
      <c r="J21" s="23"/>
    </row>
    <row r="22" spans="1:10" x14ac:dyDescent="0.2">
      <c r="A22" s="290" t="s">
        <v>307</v>
      </c>
      <c r="B22" s="291"/>
      <c r="C22" s="276" t="s">
        <v>454</v>
      </c>
      <c r="D22" s="277"/>
      <c r="E22" s="277"/>
      <c r="F22" s="277"/>
      <c r="G22" s="277"/>
      <c r="H22" s="277"/>
      <c r="I22" s="277"/>
      <c r="J22" s="278"/>
    </row>
    <row r="23" spans="1:10" ht="14.25" x14ac:dyDescent="0.2">
      <c r="A23" s="21"/>
      <c r="B23" s="51"/>
      <c r="C23" s="51"/>
      <c r="D23" s="51"/>
      <c r="E23" s="272"/>
      <c r="F23" s="272"/>
      <c r="G23" s="272"/>
      <c r="H23" s="272"/>
      <c r="I23" s="51"/>
      <c r="J23" s="23"/>
    </row>
    <row r="24" spans="1:10" ht="14.25" x14ac:dyDescent="0.2">
      <c r="A24" s="290" t="s">
        <v>308</v>
      </c>
      <c r="B24" s="291"/>
      <c r="C24" s="296" t="s">
        <v>455</v>
      </c>
      <c r="D24" s="297"/>
      <c r="E24" s="297"/>
      <c r="F24" s="297"/>
      <c r="G24" s="297"/>
      <c r="H24" s="297"/>
      <c r="I24" s="297"/>
      <c r="J24" s="298"/>
    </row>
    <row r="25" spans="1:10" ht="14.25" x14ac:dyDescent="0.2">
      <c r="A25" s="21"/>
      <c r="B25" s="51"/>
      <c r="C25" s="66"/>
      <c r="D25" s="51"/>
      <c r="E25" s="272"/>
      <c r="F25" s="272"/>
      <c r="G25" s="272"/>
      <c r="H25" s="272"/>
      <c r="I25" s="51"/>
      <c r="J25" s="23"/>
    </row>
    <row r="26" spans="1:10" ht="14.25" x14ac:dyDescent="0.2">
      <c r="A26" s="290" t="s">
        <v>309</v>
      </c>
      <c r="B26" s="291"/>
      <c r="C26" s="296" t="s">
        <v>456</v>
      </c>
      <c r="D26" s="297"/>
      <c r="E26" s="297"/>
      <c r="F26" s="297"/>
      <c r="G26" s="297"/>
      <c r="H26" s="297"/>
      <c r="I26" s="297"/>
      <c r="J26" s="298"/>
    </row>
    <row r="27" spans="1:10" ht="13.9" customHeight="1" x14ac:dyDescent="0.2">
      <c r="A27" s="21"/>
      <c r="B27" s="51"/>
      <c r="C27" s="66"/>
      <c r="D27" s="51"/>
      <c r="E27" s="272"/>
      <c r="F27" s="272"/>
      <c r="G27" s="272"/>
      <c r="H27" s="272"/>
      <c r="I27" s="51"/>
      <c r="J27" s="23"/>
    </row>
    <row r="28" spans="1:10" ht="22.9" customHeight="1" x14ac:dyDescent="0.2">
      <c r="A28" s="274" t="s">
        <v>319</v>
      </c>
      <c r="B28" s="291"/>
      <c r="C28" s="36">
        <v>2460</v>
      </c>
      <c r="D28" s="24"/>
      <c r="E28" s="295"/>
      <c r="F28" s="295"/>
      <c r="G28" s="295"/>
      <c r="H28" s="295"/>
      <c r="I28" s="299"/>
      <c r="J28" s="300"/>
    </row>
    <row r="29" spans="1:10" ht="14.25" x14ac:dyDescent="0.2">
      <c r="A29" s="21"/>
      <c r="B29" s="51"/>
      <c r="C29" s="51"/>
      <c r="D29" s="51"/>
      <c r="E29" s="272"/>
      <c r="F29" s="272"/>
      <c r="G29" s="272"/>
      <c r="H29" s="272"/>
      <c r="I29" s="51"/>
      <c r="J29" s="23"/>
    </row>
    <row r="30" spans="1:10" ht="15" x14ac:dyDescent="0.2">
      <c r="A30" s="290" t="s">
        <v>310</v>
      </c>
      <c r="B30" s="291"/>
      <c r="C30" s="80" t="s">
        <v>330</v>
      </c>
      <c r="D30" s="286" t="s">
        <v>329</v>
      </c>
      <c r="E30" s="287"/>
      <c r="F30" s="287"/>
      <c r="G30" s="287"/>
      <c r="H30" s="73" t="s">
        <v>330</v>
      </c>
      <c r="I30" s="74" t="s">
        <v>331</v>
      </c>
      <c r="J30" s="75"/>
    </row>
    <row r="31" spans="1:10" x14ac:dyDescent="0.2">
      <c r="A31" s="290"/>
      <c r="B31" s="291"/>
      <c r="C31" s="25"/>
      <c r="D31" s="63"/>
      <c r="E31" s="292"/>
      <c r="F31" s="292"/>
      <c r="G31" s="292"/>
      <c r="H31" s="292"/>
      <c r="I31" s="293"/>
      <c r="J31" s="294"/>
    </row>
    <row r="32" spans="1:10" x14ac:dyDescent="0.2">
      <c r="A32" s="290" t="s">
        <v>320</v>
      </c>
      <c r="B32" s="291"/>
      <c r="C32" s="36" t="s">
        <v>334</v>
      </c>
      <c r="D32" s="286" t="s">
        <v>332</v>
      </c>
      <c r="E32" s="287"/>
      <c r="F32" s="287"/>
      <c r="G32" s="287"/>
      <c r="H32" s="76" t="s">
        <v>333</v>
      </c>
      <c r="I32" s="77" t="s">
        <v>334</v>
      </c>
      <c r="J32" s="78"/>
    </row>
    <row r="33" spans="1:10" ht="14.25" x14ac:dyDescent="0.2">
      <c r="A33" s="21"/>
      <c r="B33" s="51"/>
      <c r="C33" s="51"/>
      <c r="D33" s="51"/>
      <c r="E33" s="272"/>
      <c r="F33" s="272"/>
      <c r="G33" s="272"/>
      <c r="H33" s="272"/>
      <c r="I33" s="51"/>
      <c r="J33" s="23"/>
    </row>
    <row r="34" spans="1:10" x14ac:dyDescent="0.2">
      <c r="A34" s="286" t="s">
        <v>321</v>
      </c>
      <c r="B34" s="287"/>
      <c r="C34" s="287"/>
      <c r="D34" s="287"/>
      <c r="E34" s="287" t="s">
        <v>311</v>
      </c>
      <c r="F34" s="287"/>
      <c r="G34" s="287"/>
      <c r="H34" s="287"/>
      <c r="I34" s="287"/>
      <c r="J34" s="26" t="s">
        <v>312</v>
      </c>
    </row>
    <row r="35" spans="1:10" ht="14.25" x14ac:dyDescent="0.2">
      <c r="A35" s="21"/>
      <c r="B35" s="51"/>
      <c r="C35" s="51"/>
      <c r="D35" s="51"/>
      <c r="E35" s="272"/>
      <c r="F35" s="272"/>
      <c r="G35" s="272"/>
      <c r="H35" s="272"/>
      <c r="I35" s="51"/>
      <c r="J35" s="62"/>
    </row>
    <row r="36" spans="1:10" x14ac:dyDescent="0.2">
      <c r="A36" s="279"/>
      <c r="B36" s="280"/>
      <c r="C36" s="280"/>
      <c r="D36" s="280"/>
      <c r="E36" s="279"/>
      <c r="F36" s="280"/>
      <c r="G36" s="280"/>
      <c r="H36" s="280"/>
      <c r="I36" s="281"/>
      <c r="J36" s="52"/>
    </row>
    <row r="37" spans="1:10" ht="14.25" x14ac:dyDescent="0.2">
      <c r="A37" s="21"/>
      <c r="B37" s="51"/>
      <c r="C37" s="66"/>
      <c r="D37" s="289"/>
      <c r="E37" s="289"/>
      <c r="F37" s="289"/>
      <c r="G37" s="289"/>
      <c r="H37" s="289"/>
      <c r="I37" s="289"/>
      <c r="J37" s="23"/>
    </row>
    <row r="38" spans="1:10" x14ac:dyDescent="0.2">
      <c r="A38" s="279"/>
      <c r="B38" s="280"/>
      <c r="C38" s="280"/>
      <c r="D38" s="281"/>
      <c r="E38" s="279"/>
      <c r="F38" s="280"/>
      <c r="G38" s="280"/>
      <c r="H38" s="280"/>
      <c r="I38" s="281"/>
      <c r="J38" s="36"/>
    </row>
    <row r="39" spans="1:10" ht="14.25" x14ac:dyDescent="0.2">
      <c r="A39" s="21"/>
      <c r="B39" s="51"/>
      <c r="C39" s="66"/>
      <c r="D39" s="65"/>
      <c r="E39" s="289"/>
      <c r="F39" s="289"/>
      <c r="G39" s="289"/>
      <c r="H39" s="289"/>
      <c r="I39" s="54"/>
      <c r="J39" s="23"/>
    </row>
    <row r="40" spans="1:10" x14ac:dyDescent="0.2">
      <c r="A40" s="279"/>
      <c r="B40" s="280"/>
      <c r="C40" s="280"/>
      <c r="D40" s="281"/>
      <c r="E40" s="279"/>
      <c r="F40" s="280"/>
      <c r="G40" s="280"/>
      <c r="H40" s="280"/>
      <c r="I40" s="281"/>
      <c r="J40" s="36"/>
    </row>
    <row r="41" spans="1:10" ht="14.25" x14ac:dyDescent="0.2">
      <c r="A41" s="21"/>
      <c r="B41" s="83"/>
      <c r="C41" s="82"/>
      <c r="D41" s="84"/>
      <c r="E41" s="84"/>
      <c r="F41" s="84"/>
      <c r="G41" s="84"/>
      <c r="H41" s="84"/>
      <c r="I41" s="85"/>
      <c r="J41" s="23"/>
    </row>
    <row r="42" spans="1:10" x14ac:dyDescent="0.2">
      <c r="A42" s="279"/>
      <c r="B42" s="280"/>
      <c r="C42" s="280"/>
      <c r="D42" s="281"/>
      <c r="E42" s="279"/>
      <c r="F42" s="280"/>
      <c r="G42" s="280"/>
      <c r="H42" s="280"/>
      <c r="I42" s="281"/>
      <c r="J42" s="36"/>
    </row>
    <row r="43" spans="1:10" ht="14.25" x14ac:dyDescent="0.2">
      <c r="A43" s="27"/>
      <c r="B43" s="66"/>
      <c r="C43" s="271"/>
      <c r="D43" s="271"/>
      <c r="E43" s="272"/>
      <c r="F43" s="272"/>
      <c r="G43" s="271"/>
      <c r="H43" s="271"/>
      <c r="I43" s="271"/>
      <c r="J43" s="23"/>
    </row>
    <row r="44" spans="1:10" x14ac:dyDescent="0.2">
      <c r="A44" s="279"/>
      <c r="B44" s="280"/>
      <c r="C44" s="280"/>
      <c r="D44" s="281"/>
      <c r="E44" s="279"/>
      <c r="F44" s="280"/>
      <c r="G44" s="280"/>
      <c r="H44" s="280"/>
      <c r="I44" s="281"/>
      <c r="J44" s="36"/>
    </row>
    <row r="45" spans="1:10" ht="14.25" x14ac:dyDescent="0.2">
      <c r="A45" s="27"/>
      <c r="B45" s="66"/>
      <c r="C45" s="66"/>
      <c r="D45" s="51"/>
      <c r="E45" s="288"/>
      <c r="F45" s="288"/>
      <c r="G45" s="271"/>
      <c r="H45" s="271"/>
      <c r="I45" s="51"/>
      <c r="J45" s="23"/>
    </row>
    <row r="46" spans="1:10" x14ac:dyDescent="0.2">
      <c r="A46" s="279"/>
      <c r="B46" s="280"/>
      <c r="C46" s="280"/>
      <c r="D46" s="281"/>
      <c r="E46" s="279"/>
      <c r="F46" s="280"/>
      <c r="G46" s="280"/>
      <c r="H46" s="280"/>
      <c r="I46" s="281"/>
      <c r="J46" s="36"/>
    </row>
    <row r="47" spans="1:10" ht="14.25" x14ac:dyDescent="0.2">
      <c r="A47" s="27"/>
      <c r="B47" s="66"/>
      <c r="C47" s="66"/>
      <c r="D47" s="51"/>
      <c r="E47" s="272"/>
      <c r="F47" s="272"/>
      <c r="G47" s="271"/>
      <c r="H47" s="271"/>
      <c r="I47" s="51"/>
      <c r="J47" s="79" t="s">
        <v>335</v>
      </c>
    </row>
    <row r="48" spans="1:10" ht="14.25" x14ac:dyDescent="0.2">
      <c r="A48" s="27"/>
      <c r="B48" s="66"/>
      <c r="C48" s="66"/>
      <c r="D48" s="51"/>
      <c r="E48" s="272"/>
      <c r="F48" s="272"/>
      <c r="G48" s="271"/>
      <c r="H48" s="271"/>
      <c r="I48" s="51"/>
      <c r="J48" s="79" t="s">
        <v>336</v>
      </c>
    </row>
    <row r="49" spans="1:10" ht="14.45" customHeight="1" x14ac:dyDescent="0.2">
      <c r="A49" s="274" t="s">
        <v>313</v>
      </c>
      <c r="B49" s="275"/>
      <c r="C49" s="284" t="s">
        <v>336</v>
      </c>
      <c r="D49" s="285"/>
      <c r="E49" s="282" t="s">
        <v>337</v>
      </c>
      <c r="F49" s="283"/>
      <c r="G49" s="276"/>
      <c r="H49" s="277"/>
      <c r="I49" s="277"/>
      <c r="J49" s="278"/>
    </row>
    <row r="50" spans="1:10" ht="14.25" x14ac:dyDescent="0.2">
      <c r="A50" s="27"/>
      <c r="B50" s="66"/>
      <c r="C50" s="271"/>
      <c r="D50" s="271"/>
      <c r="E50" s="272"/>
      <c r="F50" s="272"/>
      <c r="G50" s="273" t="s">
        <v>338</v>
      </c>
      <c r="H50" s="273"/>
      <c r="I50" s="273"/>
      <c r="J50" s="28"/>
    </row>
    <row r="51" spans="1:10" ht="13.9" customHeight="1" x14ac:dyDescent="0.2">
      <c r="A51" s="274" t="s">
        <v>314</v>
      </c>
      <c r="B51" s="275"/>
      <c r="C51" s="276" t="s">
        <v>457</v>
      </c>
      <c r="D51" s="277"/>
      <c r="E51" s="277"/>
      <c r="F51" s="277"/>
      <c r="G51" s="277"/>
      <c r="H51" s="277"/>
      <c r="I51" s="277"/>
      <c r="J51" s="278"/>
    </row>
    <row r="52" spans="1:10" ht="14.25" x14ac:dyDescent="0.2">
      <c r="A52" s="21"/>
      <c r="B52" s="51"/>
      <c r="C52" s="295" t="s">
        <v>315</v>
      </c>
      <c r="D52" s="295"/>
      <c r="E52" s="295"/>
      <c r="F52" s="295"/>
      <c r="G52" s="295"/>
      <c r="H52" s="295"/>
      <c r="I52" s="295"/>
      <c r="J52" s="23"/>
    </row>
    <row r="53" spans="1:10" ht="14.25" x14ac:dyDescent="0.2">
      <c r="A53" s="274" t="s">
        <v>316</v>
      </c>
      <c r="B53" s="275"/>
      <c r="C53" s="331" t="s">
        <v>458</v>
      </c>
      <c r="D53" s="332"/>
      <c r="E53" s="333"/>
      <c r="F53" s="272"/>
      <c r="G53" s="272"/>
      <c r="H53" s="287"/>
      <c r="I53" s="287"/>
      <c r="J53" s="334"/>
    </row>
    <row r="54" spans="1:10" ht="14.25" x14ac:dyDescent="0.2">
      <c r="A54" s="21"/>
      <c r="B54" s="51"/>
      <c r="C54" s="66"/>
      <c r="D54" s="51"/>
      <c r="E54" s="272"/>
      <c r="F54" s="272"/>
      <c r="G54" s="272"/>
      <c r="H54" s="272"/>
      <c r="I54" s="51"/>
      <c r="J54" s="23"/>
    </row>
    <row r="55" spans="1:10" ht="14.45" customHeight="1" x14ac:dyDescent="0.2">
      <c r="A55" s="274" t="s">
        <v>308</v>
      </c>
      <c r="B55" s="275"/>
      <c r="C55" s="327" t="s">
        <v>459</v>
      </c>
      <c r="D55" s="328"/>
      <c r="E55" s="328"/>
      <c r="F55" s="328"/>
      <c r="G55" s="328"/>
      <c r="H55" s="328"/>
      <c r="I55" s="328"/>
      <c r="J55" s="329"/>
    </row>
    <row r="56" spans="1:10" ht="14.25" x14ac:dyDescent="0.2">
      <c r="A56" s="21"/>
      <c r="B56" s="51"/>
      <c r="C56" s="51"/>
      <c r="D56" s="51"/>
      <c r="E56" s="272"/>
      <c r="F56" s="272"/>
      <c r="G56" s="272"/>
      <c r="H56" s="272"/>
      <c r="I56" s="51"/>
      <c r="J56" s="23"/>
    </row>
    <row r="57" spans="1:10" ht="14.25" x14ac:dyDescent="0.2">
      <c r="A57" s="274" t="s">
        <v>339</v>
      </c>
      <c r="B57" s="275"/>
      <c r="C57" s="327" t="s">
        <v>460</v>
      </c>
      <c r="D57" s="328"/>
      <c r="E57" s="328"/>
      <c r="F57" s="328"/>
      <c r="G57" s="328"/>
      <c r="H57" s="328"/>
      <c r="I57" s="328"/>
      <c r="J57" s="329"/>
    </row>
    <row r="58" spans="1:10" ht="14.45" customHeight="1" x14ac:dyDescent="0.2">
      <c r="A58" s="21"/>
      <c r="B58" s="51"/>
      <c r="C58" s="273" t="s">
        <v>340</v>
      </c>
      <c r="D58" s="273"/>
      <c r="E58" s="273"/>
      <c r="F58" s="273"/>
      <c r="G58" s="51"/>
      <c r="H58" s="51"/>
      <c r="I58" s="51"/>
      <c r="J58" s="23"/>
    </row>
    <row r="59" spans="1:10" ht="14.25" x14ac:dyDescent="0.2">
      <c r="A59" s="274" t="s">
        <v>341</v>
      </c>
      <c r="B59" s="275"/>
      <c r="C59" s="327" t="s">
        <v>461</v>
      </c>
      <c r="D59" s="328"/>
      <c r="E59" s="328"/>
      <c r="F59" s="328"/>
      <c r="G59" s="328"/>
      <c r="H59" s="328"/>
      <c r="I59" s="328"/>
      <c r="J59" s="329"/>
    </row>
    <row r="60" spans="1:10" ht="14.45" customHeight="1" x14ac:dyDescent="0.2">
      <c r="A60" s="29"/>
      <c r="B60" s="30"/>
      <c r="C60" s="330" t="s">
        <v>342</v>
      </c>
      <c r="D60" s="330"/>
      <c r="E60" s="330"/>
      <c r="F60" s="330"/>
      <c r="G60" s="330"/>
      <c r="H60" s="30"/>
      <c r="I60" s="30"/>
      <c r="J60" s="31"/>
    </row>
    <row r="67" ht="27" customHeight="1" x14ac:dyDescent="0.2"/>
    <row r="71" ht="38.450000000000003" customHeight="1" x14ac:dyDescent="0.2"/>
  </sheetData>
  <sheetProtection algorithmName="SHA-512" hashValue="/FdvZWackbuHT8TpLymUaOFrEIyPM25FqlzWcivdTwHKeQ7t7v+jSjOzsm+uBQrvA2btRhxX4vEU4aXy0qp9yg==" saltValue="eqlF8lnEjqBYy1r7vH+5cA=="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134"/>
  <sheetViews>
    <sheetView view="pageBreakPreview" topLeftCell="A106" zoomScale="120" zoomScaleNormal="100" zoomScaleSheetLayoutView="120" workbookViewId="0">
      <selection activeCell="I95" sqref="I95"/>
    </sheetView>
  </sheetViews>
  <sheetFormatPr defaultColWidth="8.85546875" defaultRowHeight="12.75" x14ac:dyDescent="0.2"/>
  <cols>
    <col min="1" max="7" width="8.85546875" style="13"/>
    <col min="8" max="9" width="15.7109375" style="35" customWidth="1"/>
    <col min="10" max="10" width="10.28515625" style="13" bestFit="1" customWidth="1"/>
    <col min="11" max="16384" width="8.85546875" style="13"/>
  </cols>
  <sheetData>
    <row r="1" spans="1:9" x14ac:dyDescent="0.2">
      <c r="A1" s="339" t="s">
        <v>1</v>
      </c>
      <c r="B1" s="340"/>
      <c r="C1" s="340"/>
      <c r="D1" s="340"/>
      <c r="E1" s="340"/>
      <c r="F1" s="340"/>
      <c r="G1" s="340"/>
      <c r="H1" s="340"/>
      <c r="I1" s="340"/>
    </row>
    <row r="2" spans="1:9" x14ac:dyDescent="0.2">
      <c r="A2" s="341" t="s">
        <v>462</v>
      </c>
      <c r="B2" s="342"/>
      <c r="C2" s="342"/>
      <c r="D2" s="342"/>
      <c r="E2" s="342"/>
      <c r="F2" s="342"/>
      <c r="G2" s="342"/>
      <c r="H2" s="342"/>
      <c r="I2" s="342"/>
    </row>
    <row r="3" spans="1:9" x14ac:dyDescent="0.2">
      <c r="A3" s="343" t="s">
        <v>279</v>
      </c>
      <c r="B3" s="344"/>
      <c r="C3" s="344"/>
      <c r="D3" s="344"/>
      <c r="E3" s="344"/>
      <c r="F3" s="344"/>
      <c r="G3" s="344"/>
      <c r="H3" s="344"/>
      <c r="I3" s="344"/>
    </row>
    <row r="4" spans="1:9" x14ac:dyDescent="0.2">
      <c r="A4" s="345" t="s">
        <v>465</v>
      </c>
      <c r="B4" s="346"/>
      <c r="C4" s="346"/>
      <c r="D4" s="346"/>
      <c r="E4" s="346"/>
      <c r="F4" s="346"/>
      <c r="G4" s="346"/>
      <c r="H4" s="346"/>
      <c r="I4" s="347"/>
    </row>
    <row r="5" spans="1:9" ht="34.5" thickBot="1" x14ac:dyDescent="0.25">
      <c r="A5" s="351" t="s">
        <v>2</v>
      </c>
      <c r="B5" s="352"/>
      <c r="C5" s="352"/>
      <c r="D5" s="352"/>
      <c r="E5" s="352"/>
      <c r="F5" s="353"/>
      <c r="G5" s="14" t="s">
        <v>104</v>
      </c>
      <c r="H5" s="33" t="s">
        <v>292</v>
      </c>
      <c r="I5" s="34" t="s">
        <v>297</v>
      </c>
    </row>
    <row r="6" spans="1:9" x14ac:dyDescent="0.2">
      <c r="A6" s="348">
        <v>1</v>
      </c>
      <c r="B6" s="349"/>
      <c r="C6" s="349"/>
      <c r="D6" s="349"/>
      <c r="E6" s="349"/>
      <c r="F6" s="350"/>
      <c r="G6" s="15">
        <v>2</v>
      </c>
      <c r="H6" s="16">
        <v>3</v>
      </c>
      <c r="I6" s="16">
        <v>4</v>
      </c>
    </row>
    <row r="7" spans="1:9" x14ac:dyDescent="0.2">
      <c r="A7" s="354"/>
      <c r="B7" s="354"/>
      <c r="C7" s="354"/>
      <c r="D7" s="354"/>
      <c r="E7" s="354"/>
      <c r="F7" s="354"/>
      <c r="G7" s="354"/>
      <c r="H7" s="354"/>
      <c r="I7" s="355"/>
    </row>
    <row r="8" spans="1:9" ht="12.75" customHeight="1" x14ac:dyDescent="0.2">
      <c r="A8" s="356" t="s">
        <v>4</v>
      </c>
      <c r="B8" s="356"/>
      <c r="C8" s="356"/>
      <c r="D8" s="356"/>
      <c r="E8" s="356"/>
      <c r="F8" s="356"/>
      <c r="G8" s="86">
        <v>1</v>
      </c>
      <c r="H8" s="90">
        <v>0</v>
      </c>
      <c r="I8" s="90">
        <v>0</v>
      </c>
    </row>
    <row r="9" spans="1:9" ht="12.75" customHeight="1" x14ac:dyDescent="0.2">
      <c r="A9" s="337" t="s">
        <v>5</v>
      </c>
      <c r="B9" s="337"/>
      <c r="C9" s="337"/>
      <c r="D9" s="337"/>
      <c r="E9" s="337"/>
      <c r="F9" s="337"/>
      <c r="G9" s="88">
        <v>2</v>
      </c>
      <c r="H9" s="89">
        <f>H10+H17+H27+H38+H43</f>
        <v>5152301804</v>
      </c>
      <c r="I9" s="89">
        <f>I10+I17+I27+I38+I43</f>
        <v>4681079535</v>
      </c>
    </row>
    <row r="10" spans="1:9" ht="12.75" customHeight="1" x14ac:dyDescent="0.2">
      <c r="A10" s="336" t="s">
        <v>6</v>
      </c>
      <c r="B10" s="336"/>
      <c r="C10" s="336"/>
      <c r="D10" s="336"/>
      <c r="E10" s="336"/>
      <c r="F10" s="336"/>
      <c r="G10" s="88">
        <v>3</v>
      </c>
      <c r="H10" s="89">
        <f>H11+H12+H13+H14+H15+H16</f>
        <v>34640301</v>
      </c>
      <c r="I10" s="89">
        <f>I11+I12+I13+I14+I15+I16</f>
        <v>36660787</v>
      </c>
    </row>
    <row r="11" spans="1:9" ht="12.75" customHeight="1" x14ac:dyDescent="0.2">
      <c r="A11" s="335" t="s">
        <v>7</v>
      </c>
      <c r="B11" s="335"/>
      <c r="C11" s="335"/>
      <c r="D11" s="335"/>
      <c r="E11" s="335"/>
      <c r="F11" s="335"/>
      <c r="G11" s="86">
        <v>4</v>
      </c>
      <c r="H11" s="90">
        <v>0</v>
      </c>
      <c r="I11" s="90">
        <v>0</v>
      </c>
    </row>
    <row r="12" spans="1:9" ht="23.45" customHeight="1" x14ac:dyDescent="0.2">
      <c r="A12" s="335" t="s">
        <v>8</v>
      </c>
      <c r="B12" s="335"/>
      <c r="C12" s="335"/>
      <c r="D12" s="335"/>
      <c r="E12" s="335"/>
      <c r="F12" s="335"/>
      <c r="G12" s="86">
        <v>5</v>
      </c>
      <c r="H12" s="90">
        <v>26854197</v>
      </c>
      <c r="I12" s="90">
        <v>26829540</v>
      </c>
    </row>
    <row r="13" spans="1:9" ht="12.75" customHeight="1" x14ac:dyDescent="0.2">
      <c r="A13" s="335" t="s">
        <v>9</v>
      </c>
      <c r="B13" s="335"/>
      <c r="C13" s="335"/>
      <c r="D13" s="335"/>
      <c r="E13" s="335"/>
      <c r="F13" s="335"/>
      <c r="G13" s="86">
        <v>6</v>
      </c>
      <c r="H13" s="90">
        <v>6567609</v>
      </c>
      <c r="I13" s="90">
        <v>6567609</v>
      </c>
    </row>
    <row r="14" spans="1:9" ht="12.75" customHeight="1" x14ac:dyDescent="0.2">
      <c r="A14" s="335" t="s">
        <v>10</v>
      </c>
      <c r="B14" s="335"/>
      <c r="C14" s="335"/>
      <c r="D14" s="335"/>
      <c r="E14" s="335"/>
      <c r="F14" s="335"/>
      <c r="G14" s="86">
        <v>7</v>
      </c>
      <c r="H14" s="90">
        <v>0</v>
      </c>
      <c r="I14" s="90">
        <v>183088</v>
      </c>
    </row>
    <row r="15" spans="1:9" ht="12.75" customHeight="1" x14ac:dyDescent="0.2">
      <c r="A15" s="335" t="s">
        <v>11</v>
      </c>
      <c r="B15" s="335"/>
      <c r="C15" s="335"/>
      <c r="D15" s="335"/>
      <c r="E15" s="335"/>
      <c r="F15" s="335"/>
      <c r="G15" s="86">
        <v>8</v>
      </c>
      <c r="H15" s="90">
        <v>1218495</v>
      </c>
      <c r="I15" s="90">
        <v>3080550</v>
      </c>
    </row>
    <row r="16" spans="1:9" ht="12.75" customHeight="1" x14ac:dyDescent="0.2">
      <c r="A16" s="335" t="s">
        <v>12</v>
      </c>
      <c r="B16" s="335"/>
      <c r="C16" s="335"/>
      <c r="D16" s="335"/>
      <c r="E16" s="335"/>
      <c r="F16" s="335"/>
      <c r="G16" s="86">
        <v>9</v>
      </c>
      <c r="H16" s="90">
        <v>0</v>
      </c>
      <c r="I16" s="90">
        <v>0</v>
      </c>
    </row>
    <row r="17" spans="1:9" ht="12.75" customHeight="1" x14ac:dyDescent="0.2">
      <c r="A17" s="336" t="s">
        <v>13</v>
      </c>
      <c r="B17" s="336"/>
      <c r="C17" s="336"/>
      <c r="D17" s="336"/>
      <c r="E17" s="336"/>
      <c r="F17" s="336"/>
      <c r="G17" s="88">
        <v>10</v>
      </c>
      <c r="H17" s="89">
        <f>H18+H19+H20+H21+H22+H23+H24+H25+H26</f>
        <v>3936984239</v>
      </c>
      <c r="I17" s="89">
        <f>I18+I19+I20+I21+I22+I23+I24+I25+I26</f>
        <v>3525519338</v>
      </c>
    </row>
    <row r="18" spans="1:9" ht="12.75" customHeight="1" x14ac:dyDescent="0.2">
      <c r="A18" s="335" t="s">
        <v>14</v>
      </c>
      <c r="B18" s="335"/>
      <c r="C18" s="335"/>
      <c r="D18" s="335"/>
      <c r="E18" s="335"/>
      <c r="F18" s="335"/>
      <c r="G18" s="86">
        <v>11</v>
      </c>
      <c r="H18" s="90">
        <v>593370669</v>
      </c>
      <c r="I18" s="90">
        <v>533663478</v>
      </c>
    </row>
    <row r="19" spans="1:9" ht="12.75" customHeight="1" x14ac:dyDescent="0.2">
      <c r="A19" s="335" t="s">
        <v>15</v>
      </c>
      <c r="B19" s="335"/>
      <c r="C19" s="335"/>
      <c r="D19" s="335"/>
      <c r="E19" s="335"/>
      <c r="F19" s="335"/>
      <c r="G19" s="86">
        <v>12</v>
      </c>
      <c r="H19" s="90">
        <v>2593423408</v>
      </c>
      <c r="I19" s="90">
        <v>2304216155</v>
      </c>
    </row>
    <row r="20" spans="1:9" ht="12.75" customHeight="1" x14ac:dyDescent="0.2">
      <c r="A20" s="335" t="s">
        <v>16</v>
      </c>
      <c r="B20" s="335"/>
      <c r="C20" s="335"/>
      <c r="D20" s="335"/>
      <c r="E20" s="335"/>
      <c r="F20" s="335"/>
      <c r="G20" s="86">
        <v>13</v>
      </c>
      <c r="H20" s="90">
        <v>355975206</v>
      </c>
      <c r="I20" s="90">
        <v>316513500</v>
      </c>
    </row>
    <row r="21" spans="1:9" ht="12.75" customHeight="1" x14ac:dyDescent="0.2">
      <c r="A21" s="335" t="s">
        <v>17</v>
      </c>
      <c r="B21" s="335"/>
      <c r="C21" s="335"/>
      <c r="D21" s="335"/>
      <c r="E21" s="335"/>
      <c r="F21" s="335"/>
      <c r="G21" s="86">
        <v>14</v>
      </c>
      <c r="H21" s="90">
        <v>72736320</v>
      </c>
      <c r="I21" s="90">
        <v>66182224</v>
      </c>
    </row>
    <row r="22" spans="1:9" ht="12.75" customHeight="1" x14ac:dyDescent="0.2">
      <c r="A22" s="335" t="s">
        <v>18</v>
      </c>
      <c r="B22" s="335"/>
      <c r="C22" s="335"/>
      <c r="D22" s="335"/>
      <c r="E22" s="335"/>
      <c r="F22" s="335"/>
      <c r="G22" s="86">
        <v>15</v>
      </c>
      <c r="H22" s="90">
        <v>0</v>
      </c>
      <c r="I22" s="90">
        <v>0</v>
      </c>
    </row>
    <row r="23" spans="1:9" ht="12.75" customHeight="1" x14ac:dyDescent="0.2">
      <c r="A23" s="335" t="s">
        <v>19</v>
      </c>
      <c r="B23" s="335"/>
      <c r="C23" s="335"/>
      <c r="D23" s="335"/>
      <c r="E23" s="335"/>
      <c r="F23" s="335"/>
      <c r="G23" s="86">
        <v>16</v>
      </c>
      <c r="H23" s="90">
        <v>42528</v>
      </c>
      <c r="I23" s="90">
        <v>2586845</v>
      </c>
    </row>
    <row r="24" spans="1:9" ht="12.75" customHeight="1" x14ac:dyDescent="0.2">
      <c r="A24" s="335" t="s">
        <v>20</v>
      </c>
      <c r="B24" s="335"/>
      <c r="C24" s="335"/>
      <c r="D24" s="335"/>
      <c r="E24" s="335"/>
      <c r="F24" s="335"/>
      <c r="G24" s="86">
        <v>17</v>
      </c>
      <c r="H24" s="90">
        <v>267938392</v>
      </c>
      <c r="I24" s="90">
        <v>256325036</v>
      </c>
    </row>
    <row r="25" spans="1:9" ht="12.75" customHeight="1" x14ac:dyDescent="0.2">
      <c r="A25" s="335" t="s">
        <v>21</v>
      </c>
      <c r="B25" s="335"/>
      <c r="C25" s="335"/>
      <c r="D25" s="335"/>
      <c r="E25" s="335"/>
      <c r="F25" s="335"/>
      <c r="G25" s="86">
        <v>18</v>
      </c>
      <c r="H25" s="90">
        <v>50317735</v>
      </c>
      <c r="I25" s="90">
        <v>43129968</v>
      </c>
    </row>
    <row r="26" spans="1:9" ht="12.75" customHeight="1" x14ac:dyDescent="0.2">
      <c r="A26" s="335" t="s">
        <v>22</v>
      </c>
      <c r="B26" s="335"/>
      <c r="C26" s="335"/>
      <c r="D26" s="335"/>
      <c r="E26" s="335"/>
      <c r="F26" s="335"/>
      <c r="G26" s="86">
        <v>19</v>
      </c>
      <c r="H26" s="90">
        <v>3179981</v>
      </c>
      <c r="I26" s="90">
        <v>2902132</v>
      </c>
    </row>
    <row r="27" spans="1:9" ht="12.75" customHeight="1" x14ac:dyDescent="0.2">
      <c r="A27" s="336" t="s">
        <v>23</v>
      </c>
      <c r="B27" s="336"/>
      <c r="C27" s="336"/>
      <c r="D27" s="336"/>
      <c r="E27" s="336"/>
      <c r="F27" s="336"/>
      <c r="G27" s="88">
        <v>20</v>
      </c>
      <c r="H27" s="89">
        <f>SUM(H28:H37)</f>
        <v>1017453237</v>
      </c>
      <c r="I27" s="89">
        <f>SUM(I28:I37)</f>
        <v>1068140025</v>
      </c>
    </row>
    <row r="28" spans="1:9" ht="12.75" customHeight="1" x14ac:dyDescent="0.2">
      <c r="A28" s="335" t="s">
        <v>24</v>
      </c>
      <c r="B28" s="335"/>
      <c r="C28" s="335"/>
      <c r="D28" s="335"/>
      <c r="E28" s="335"/>
      <c r="F28" s="335"/>
      <c r="G28" s="86">
        <v>21</v>
      </c>
      <c r="H28" s="90">
        <v>941803942</v>
      </c>
      <c r="I28" s="90">
        <v>941803942</v>
      </c>
    </row>
    <row r="29" spans="1:9" ht="12.75" customHeight="1" x14ac:dyDescent="0.2">
      <c r="A29" s="335" t="s">
        <v>25</v>
      </c>
      <c r="B29" s="335"/>
      <c r="C29" s="335"/>
      <c r="D29" s="335"/>
      <c r="E29" s="335"/>
      <c r="F29" s="335"/>
      <c r="G29" s="86">
        <v>22</v>
      </c>
      <c r="H29" s="90">
        <v>0</v>
      </c>
      <c r="I29" s="90">
        <v>0</v>
      </c>
    </row>
    <row r="30" spans="1:9" ht="12.75" customHeight="1" x14ac:dyDescent="0.2">
      <c r="A30" s="335" t="s">
        <v>26</v>
      </c>
      <c r="B30" s="335"/>
      <c r="C30" s="335"/>
      <c r="D30" s="335"/>
      <c r="E30" s="335"/>
      <c r="F30" s="335"/>
      <c r="G30" s="86">
        <v>23</v>
      </c>
      <c r="H30" s="90">
        <v>0</v>
      </c>
      <c r="I30" s="90">
        <v>0</v>
      </c>
    </row>
    <row r="31" spans="1:9" ht="24.6" customHeight="1" x14ac:dyDescent="0.2">
      <c r="A31" s="335" t="s">
        <v>27</v>
      </c>
      <c r="B31" s="335"/>
      <c r="C31" s="335"/>
      <c r="D31" s="335"/>
      <c r="E31" s="335"/>
      <c r="F31" s="335"/>
      <c r="G31" s="86">
        <v>24</v>
      </c>
      <c r="H31" s="90">
        <v>70112312</v>
      </c>
      <c r="I31" s="90">
        <v>107184532</v>
      </c>
    </row>
    <row r="32" spans="1:9" ht="24" customHeight="1" x14ac:dyDescent="0.2">
      <c r="A32" s="335" t="s">
        <v>28</v>
      </c>
      <c r="B32" s="335"/>
      <c r="C32" s="335"/>
      <c r="D32" s="335"/>
      <c r="E32" s="335"/>
      <c r="F32" s="335"/>
      <c r="G32" s="86">
        <v>25</v>
      </c>
      <c r="H32" s="90">
        <v>0</v>
      </c>
      <c r="I32" s="90">
        <v>0</v>
      </c>
    </row>
    <row r="33" spans="1:9" ht="26.45" customHeight="1" x14ac:dyDescent="0.2">
      <c r="A33" s="335" t="s">
        <v>29</v>
      </c>
      <c r="B33" s="335"/>
      <c r="C33" s="335"/>
      <c r="D33" s="335"/>
      <c r="E33" s="335"/>
      <c r="F33" s="335"/>
      <c r="G33" s="86">
        <v>26</v>
      </c>
      <c r="H33" s="90">
        <v>0</v>
      </c>
      <c r="I33" s="90">
        <v>3120329</v>
      </c>
    </row>
    <row r="34" spans="1:9" ht="12.75" customHeight="1" x14ac:dyDescent="0.2">
      <c r="A34" s="335" t="s">
        <v>30</v>
      </c>
      <c r="B34" s="335"/>
      <c r="C34" s="335"/>
      <c r="D34" s="335"/>
      <c r="E34" s="335"/>
      <c r="F34" s="335"/>
      <c r="G34" s="86">
        <v>27</v>
      </c>
      <c r="H34" s="90">
        <v>219121</v>
      </c>
      <c r="I34" s="90">
        <v>192294</v>
      </c>
    </row>
    <row r="35" spans="1:9" ht="12.75" customHeight="1" x14ac:dyDescent="0.2">
      <c r="A35" s="335" t="s">
        <v>31</v>
      </c>
      <c r="B35" s="335"/>
      <c r="C35" s="335"/>
      <c r="D35" s="335"/>
      <c r="E35" s="335"/>
      <c r="F35" s="335"/>
      <c r="G35" s="86">
        <v>28</v>
      </c>
      <c r="H35" s="90">
        <v>5177862</v>
      </c>
      <c r="I35" s="90">
        <v>4194812</v>
      </c>
    </row>
    <row r="36" spans="1:9" ht="12.75" customHeight="1" x14ac:dyDescent="0.2">
      <c r="A36" s="335" t="s">
        <v>32</v>
      </c>
      <c r="B36" s="335"/>
      <c r="C36" s="335"/>
      <c r="D36" s="335"/>
      <c r="E36" s="335"/>
      <c r="F36" s="335"/>
      <c r="G36" s="86">
        <v>29</v>
      </c>
      <c r="H36" s="90">
        <v>0</v>
      </c>
      <c r="I36" s="90">
        <v>0</v>
      </c>
    </row>
    <row r="37" spans="1:9" ht="12.75" customHeight="1" x14ac:dyDescent="0.2">
      <c r="A37" s="335" t="s">
        <v>33</v>
      </c>
      <c r="B37" s="335"/>
      <c r="C37" s="335"/>
      <c r="D37" s="335"/>
      <c r="E37" s="335"/>
      <c r="F37" s="335"/>
      <c r="G37" s="86">
        <v>30</v>
      </c>
      <c r="H37" s="90">
        <v>140000</v>
      </c>
      <c r="I37" s="90">
        <v>11644116</v>
      </c>
    </row>
    <row r="38" spans="1:9" ht="12.75" customHeight="1" x14ac:dyDescent="0.2">
      <c r="A38" s="336" t="s">
        <v>34</v>
      </c>
      <c r="B38" s="336"/>
      <c r="C38" s="336"/>
      <c r="D38" s="336"/>
      <c r="E38" s="336"/>
      <c r="F38" s="336"/>
      <c r="G38" s="88">
        <v>31</v>
      </c>
      <c r="H38" s="89">
        <f>H39+H40+H41+H42</f>
        <v>0</v>
      </c>
      <c r="I38" s="89">
        <f>I39+I40+I41+I42</f>
        <v>0</v>
      </c>
    </row>
    <row r="39" spans="1:9" ht="12.75" customHeight="1" x14ac:dyDescent="0.2">
      <c r="A39" s="335" t="s">
        <v>35</v>
      </c>
      <c r="B39" s="335"/>
      <c r="C39" s="335"/>
      <c r="D39" s="335"/>
      <c r="E39" s="335"/>
      <c r="F39" s="335"/>
      <c r="G39" s="86">
        <v>32</v>
      </c>
      <c r="H39" s="90">
        <v>0</v>
      </c>
      <c r="I39" s="90">
        <v>0</v>
      </c>
    </row>
    <row r="40" spans="1:9" ht="12.75" customHeight="1" x14ac:dyDescent="0.2">
      <c r="A40" s="335" t="s">
        <v>36</v>
      </c>
      <c r="B40" s="335"/>
      <c r="C40" s="335"/>
      <c r="D40" s="335"/>
      <c r="E40" s="335"/>
      <c r="F40" s="335"/>
      <c r="G40" s="86">
        <v>33</v>
      </c>
      <c r="H40" s="90">
        <v>0</v>
      </c>
      <c r="I40" s="90">
        <v>0</v>
      </c>
    </row>
    <row r="41" spans="1:9" ht="12.75" customHeight="1" x14ac:dyDescent="0.2">
      <c r="A41" s="335" t="s">
        <v>37</v>
      </c>
      <c r="B41" s="335"/>
      <c r="C41" s="335"/>
      <c r="D41" s="335"/>
      <c r="E41" s="335"/>
      <c r="F41" s="335"/>
      <c r="G41" s="86">
        <v>34</v>
      </c>
      <c r="H41" s="90">
        <v>0</v>
      </c>
      <c r="I41" s="90">
        <v>0</v>
      </c>
    </row>
    <row r="42" spans="1:9" ht="12.75" customHeight="1" x14ac:dyDescent="0.2">
      <c r="A42" s="335" t="s">
        <v>38</v>
      </c>
      <c r="B42" s="335"/>
      <c r="C42" s="335"/>
      <c r="D42" s="335"/>
      <c r="E42" s="335"/>
      <c r="F42" s="335"/>
      <c r="G42" s="86">
        <v>35</v>
      </c>
      <c r="H42" s="90">
        <v>0</v>
      </c>
      <c r="I42" s="90">
        <v>0</v>
      </c>
    </row>
    <row r="43" spans="1:9" ht="12.75" customHeight="1" x14ac:dyDescent="0.2">
      <c r="A43" s="338" t="s">
        <v>39</v>
      </c>
      <c r="B43" s="338"/>
      <c r="C43" s="338"/>
      <c r="D43" s="338"/>
      <c r="E43" s="338"/>
      <c r="F43" s="338"/>
      <c r="G43" s="86">
        <v>36</v>
      </c>
      <c r="H43" s="90">
        <v>163224027</v>
      </c>
      <c r="I43" s="90">
        <v>50759385</v>
      </c>
    </row>
    <row r="44" spans="1:9" ht="12.75" customHeight="1" x14ac:dyDescent="0.2">
      <c r="A44" s="337" t="s">
        <v>40</v>
      </c>
      <c r="B44" s="337"/>
      <c r="C44" s="337"/>
      <c r="D44" s="337"/>
      <c r="E44" s="337"/>
      <c r="F44" s="337"/>
      <c r="G44" s="88">
        <v>37</v>
      </c>
      <c r="H44" s="89">
        <f>H45+H53+H60+H70</f>
        <v>656422372</v>
      </c>
      <c r="I44" s="89">
        <f>I45+I53+I60+I70</f>
        <v>525780603</v>
      </c>
    </row>
    <row r="45" spans="1:9" ht="12.75" customHeight="1" x14ac:dyDescent="0.2">
      <c r="A45" s="336" t="s">
        <v>41</v>
      </c>
      <c r="B45" s="336"/>
      <c r="C45" s="336"/>
      <c r="D45" s="336"/>
      <c r="E45" s="336"/>
      <c r="F45" s="336"/>
      <c r="G45" s="88">
        <v>38</v>
      </c>
      <c r="H45" s="89">
        <f>SUM(H46:H52)</f>
        <v>23619254</v>
      </c>
      <c r="I45" s="89">
        <f>SUM(I46:I52)</f>
        <v>32338973</v>
      </c>
    </row>
    <row r="46" spans="1:9" ht="12.75" customHeight="1" x14ac:dyDescent="0.2">
      <c r="A46" s="335" t="s">
        <v>42</v>
      </c>
      <c r="B46" s="335"/>
      <c r="C46" s="335"/>
      <c r="D46" s="335"/>
      <c r="E46" s="335"/>
      <c r="F46" s="335"/>
      <c r="G46" s="86">
        <v>39</v>
      </c>
      <c r="H46" s="90">
        <v>22520626</v>
      </c>
      <c r="I46" s="90">
        <v>31092875</v>
      </c>
    </row>
    <row r="47" spans="1:9" ht="12.75" customHeight="1" x14ac:dyDescent="0.2">
      <c r="A47" s="335" t="s">
        <v>43</v>
      </c>
      <c r="B47" s="335"/>
      <c r="C47" s="335"/>
      <c r="D47" s="335"/>
      <c r="E47" s="335"/>
      <c r="F47" s="335"/>
      <c r="G47" s="86">
        <v>40</v>
      </c>
      <c r="H47" s="90">
        <v>0</v>
      </c>
      <c r="I47" s="90">
        <v>0</v>
      </c>
    </row>
    <row r="48" spans="1:9" ht="12.75" customHeight="1" x14ac:dyDescent="0.2">
      <c r="A48" s="335" t="s">
        <v>44</v>
      </c>
      <c r="B48" s="335"/>
      <c r="C48" s="335"/>
      <c r="D48" s="335"/>
      <c r="E48" s="335"/>
      <c r="F48" s="335"/>
      <c r="G48" s="86">
        <v>41</v>
      </c>
      <c r="H48" s="90">
        <v>0</v>
      </c>
      <c r="I48" s="90">
        <v>0</v>
      </c>
    </row>
    <row r="49" spans="1:9" ht="12.75" customHeight="1" x14ac:dyDescent="0.2">
      <c r="A49" s="335" t="s">
        <v>45</v>
      </c>
      <c r="B49" s="335"/>
      <c r="C49" s="335"/>
      <c r="D49" s="335"/>
      <c r="E49" s="335"/>
      <c r="F49" s="335"/>
      <c r="G49" s="86">
        <v>42</v>
      </c>
      <c r="H49" s="90">
        <v>1098628</v>
      </c>
      <c r="I49" s="90">
        <v>1246098</v>
      </c>
    </row>
    <row r="50" spans="1:9" ht="12.75" customHeight="1" x14ac:dyDescent="0.2">
      <c r="A50" s="335" t="s">
        <v>46</v>
      </c>
      <c r="B50" s="335"/>
      <c r="C50" s="335"/>
      <c r="D50" s="335"/>
      <c r="E50" s="335"/>
      <c r="F50" s="335"/>
      <c r="G50" s="86">
        <v>43</v>
      </c>
      <c r="H50" s="90">
        <v>0</v>
      </c>
      <c r="I50" s="90">
        <v>0</v>
      </c>
    </row>
    <row r="51" spans="1:9" ht="12.75" customHeight="1" x14ac:dyDescent="0.2">
      <c r="A51" s="335" t="s">
        <v>47</v>
      </c>
      <c r="B51" s="335"/>
      <c r="C51" s="335"/>
      <c r="D51" s="335"/>
      <c r="E51" s="335"/>
      <c r="F51" s="335"/>
      <c r="G51" s="86">
        <v>44</v>
      </c>
      <c r="H51" s="90">
        <v>0</v>
      </c>
      <c r="I51" s="90">
        <v>0</v>
      </c>
    </row>
    <row r="52" spans="1:9" ht="12.75" customHeight="1" x14ac:dyDescent="0.2">
      <c r="A52" s="335" t="s">
        <v>48</v>
      </c>
      <c r="B52" s="335"/>
      <c r="C52" s="335"/>
      <c r="D52" s="335"/>
      <c r="E52" s="335"/>
      <c r="F52" s="335"/>
      <c r="G52" s="86">
        <v>45</v>
      </c>
      <c r="H52" s="90">
        <v>0</v>
      </c>
      <c r="I52" s="90">
        <v>0</v>
      </c>
    </row>
    <row r="53" spans="1:9" ht="12.75" customHeight="1" x14ac:dyDescent="0.2">
      <c r="A53" s="336" t="s">
        <v>49</v>
      </c>
      <c r="B53" s="336"/>
      <c r="C53" s="336"/>
      <c r="D53" s="336"/>
      <c r="E53" s="336"/>
      <c r="F53" s="336"/>
      <c r="G53" s="88">
        <v>46</v>
      </c>
      <c r="H53" s="89">
        <f>SUM(H54:H59)</f>
        <v>50219276</v>
      </c>
      <c r="I53" s="89">
        <f>SUM(I54:I59)</f>
        <v>39546531</v>
      </c>
    </row>
    <row r="54" spans="1:9" ht="12.75" customHeight="1" x14ac:dyDescent="0.2">
      <c r="A54" s="335" t="s">
        <v>50</v>
      </c>
      <c r="B54" s="335"/>
      <c r="C54" s="335"/>
      <c r="D54" s="335"/>
      <c r="E54" s="335"/>
      <c r="F54" s="335"/>
      <c r="G54" s="86">
        <v>47</v>
      </c>
      <c r="H54" s="90">
        <v>19738193</v>
      </c>
      <c r="I54" s="90">
        <v>15745709</v>
      </c>
    </row>
    <row r="55" spans="1:9" ht="12.75" customHeight="1" x14ac:dyDescent="0.2">
      <c r="A55" s="335" t="s">
        <v>51</v>
      </c>
      <c r="B55" s="335"/>
      <c r="C55" s="335"/>
      <c r="D55" s="335"/>
      <c r="E55" s="335"/>
      <c r="F55" s="335"/>
      <c r="G55" s="86">
        <v>48</v>
      </c>
      <c r="H55" s="90">
        <v>7293713</v>
      </c>
      <c r="I55" s="90">
        <v>8023863</v>
      </c>
    </row>
    <row r="56" spans="1:9" ht="12.75" customHeight="1" x14ac:dyDescent="0.2">
      <c r="A56" s="335" t="s">
        <v>52</v>
      </c>
      <c r="B56" s="335"/>
      <c r="C56" s="335"/>
      <c r="D56" s="335"/>
      <c r="E56" s="335"/>
      <c r="F56" s="335"/>
      <c r="G56" s="86">
        <v>49</v>
      </c>
      <c r="H56" s="90">
        <v>16667610</v>
      </c>
      <c r="I56" s="90">
        <v>12310275</v>
      </c>
    </row>
    <row r="57" spans="1:9" ht="12.75" customHeight="1" x14ac:dyDescent="0.2">
      <c r="A57" s="335" t="s">
        <v>53</v>
      </c>
      <c r="B57" s="335"/>
      <c r="C57" s="335"/>
      <c r="D57" s="335"/>
      <c r="E57" s="335"/>
      <c r="F57" s="335"/>
      <c r="G57" s="86">
        <v>50</v>
      </c>
      <c r="H57" s="90">
        <v>625968</v>
      </c>
      <c r="I57" s="90">
        <v>294087</v>
      </c>
    </row>
    <row r="58" spans="1:9" ht="12.75" customHeight="1" x14ac:dyDescent="0.2">
      <c r="A58" s="335" t="s">
        <v>54</v>
      </c>
      <c r="B58" s="335"/>
      <c r="C58" s="335"/>
      <c r="D58" s="335"/>
      <c r="E58" s="335"/>
      <c r="F58" s="335"/>
      <c r="G58" s="86">
        <v>51</v>
      </c>
      <c r="H58" s="90">
        <v>3070818</v>
      </c>
      <c r="I58" s="90">
        <v>2035828</v>
      </c>
    </row>
    <row r="59" spans="1:9" ht="12.75" customHeight="1" x14ac:dyDescent="0.2">
      <c r="A59" s="335" t="s">
        <v>55</v>
      </c>
      <c r="B59" s="335"/>
      <c r="C59" s="335"/>
      <c r="D59" s="335"/>
      <c r="E59" s="335"/>
      <c r="F59" s="335"/>
      <c r="G59" s="86">
        <v>52</v>
      </c>
      <c r="H59" s="90">
        <v>2822974</v>
      </c>
      <c r="I59" s="90">
        <v>1136769</v>
      </c>
    </row>
    <row r="60" spans="1:9" ht="12.75" customHeight="1" x14ac:dyDescent="0.2">
      <c r="A60" s="336" t="s">
        <v>56</v>
      </c>
      <c r="B60" s="336"/>
      <c r="C60" s="336"/>
      <c r="D60" s="336"/>
      <c r="E60" s="336"/>
      <c r="F60" s="336"/>
      <c r="G60" s="88">
        <v>53</v>
      </c>
      <c r="H60" s="89">
        <f>SUM(H61:H69)</f>
        <v>444055</v>
      </c>
      <c r="I60" s="89">
        <f>SUM(I61:I69)</f>
        <v>7336795</v>
      </c>
    </row>
    <row r="61" spans="1:9" ht="12.75" customHeight="1" x14ac:dyDescent="0.2">
      <c r="A61" s="335" t="s">
        <v>24</v>
      </c>
      <c r="B61" s="335"/>
      <c r="C61" s="335"/>
      <c r="D61" s="335"/>
      <c r="E61" s="335"/>
      <c r="F61" s="335"/>
      <c r="G61" s="86">
        <v>54</v>
      </c>
      <c r="H61" s="90">
        <v>0</v>
      </c>
      <c r="I61" s="90">
        <v>0</v>
      </c>
    </row>
    <row r="62" spans="1:9" ht="12.75" customHeight="1" x14ac:dyDescent="0.2">
      <c r="A62" s="335" t="s">
        <v>25</v>
      </c>
      <c r="B62" s="335"/>
      <c r="C62" s="335"/>
      <c r="D62" s="335"/>
      <c r="E62" s="335"/>
      <c r="F62" s="335"/>
      <c r="G62" s="86">
        <v>55</v>
      </c>
      <c r="H62" s="90">
        <v>0</v>
      </c>
      <c r="I62" s="90">
        <v>0</v>
      </c>
    </row>
    <row r="63" spans="1:9" ht="12.75" customHeight="1" x14ac:dyDescent="0.2">
      <c r="A63" s="335" t="s">
        <v>26</v>
      </c>
      <c r="B63" s="335"/>
      <c r="C63" s="335"/>
      <c r="D63" s="335"/>
      <c r="E63" s="335"/>
      <c r="F63" s="335"/>
      <c r="G63" s="86">
        <v>56</v>
      </c>
      <c r="H63" s="90">
        <v>28300</v>
      </c>
      <c r="I63" s="90">
        <v>0</v>
      </c>
    </row>
    <row r="64" spans="1:9" ht="23.45" customHeight="1" x14ac:dyDescent="0.2">
      <c r="A64" s="335" t="s">
        <v>57</v>
      </c>
      <c r="B64" s="335"/>
      <c r="C64" s="335"/>
      <c r="D64" s="335"/>
      <c r="E64" s="335"/>
      <c r="F64" s="335"/>
      <c r="G64" s="86">
        <v>57</v>
      </c>
      <c r="H64" s="90">
        <v>0</v>
      </c>
      <c r="I64" s="90">
        <v>0</v>
      </c>
    </row>
    <row r="65" spans="1:9" ht="21" customHeight="1" x14ac:dyDescent="0.2">
      <c r="A65" s="335" t="s">
        <v>28</v>
      </c>
      <c r="B65" s="335"/>
      <c r="C65" s="335"/>
      <c r="D65" s="335"/>
      <c r="E65" s="335"/>
      <c r="F65" s="335"/>
      <c r="G65" s="86">
        <v>58</v>
      </c>
      <c r="H65" s="90">
        <v>0</v>
      </c>
      <c r="I65" s="90">
        <v>0</v>
      </c>
    </row>
    <row r="66" spans="1:9" ht="22.9" customHeight="1" x14ac:dyDescent="0.2">
      <c r="A66" s="335" t="s">
        <v>29</v>
      </c>
      <c r="B66" s="335"/>
      <c r="C66" s="335"/>
      <c r="D66" s="335"/>
      <c r="E66" s="335"/>
      <c r="F66" s="335"/>
      <c r="G66" s="86">
        <v>59</v>
      </c>
      <c r="H66" s="90">
        <v>0</v>
      </c>
      <c r="I66" s="90">
        <v>0</v>
      </c>
    </row>
    <row r="67" spans="1:9" ht="12.75" customHeight="1" x14ac:dyDescent="0.2">
      <c r="A67" s="335" t="s">
        <v>30</v>
      </c>
      <c r="B67" s="335"/>
      <c r="C67" s="335"/>
      <c r="D67" s="335"/>
      <c r="E67" s="335"/>
      <c r="F67" s="335"/>
      <c r="G67" s="86">
        <v>60</v>
      </c>
      <c r="H67" s="90">
        <v>0</v>
      </c>
      <c r="I67" s="90">
        <v>0</v>
      </c>
    </row>
    <row r="68" spans="1:9" ht="12.75" customHeight="1" x14ac:dyDescent="0.2">
      <c r="A68" s="335" t="s">
        <v>31</v>
      </c>
      <c r="B68" s="335"/>
      <c r="C68" s="335"/>
      <c r="D68" s="335"/>
      <c r="E68" s="335"/>
      <c r="F68" s="335"/>
      <c r="G68" s="86">
        <v>61</v>
      </c>
      <c r="H68" s="90">
        <v>415755</v>
      </c>
      <c r="I68" s="90">
        <v>256122</v>
      </c>
    </row>
    <row r="69" spans="1:9" ht="12.75" customHeight="1" x14ac:dyDescent="0.2">
      <c r="A69" s="335" t="s">
        <v>58</v>
      </c>
      <c r="B69" s="335"/>
      <c r="C69" s="335"/>
      <c r="D69" s="335"/>
      <c r="E69" s="335"/>
      <c r="F69" s="335"/>
      <c r="G69" s="86">
        <v>62</v>
      </c>
      <c r="H69" s="90">
        <v>0</v>
      </c>
      <c r="I69" s="90">
        <v>7080673</v>
      </c>
    </row>
    <row r="70" spans="1:9" ht="12.75" customHeight="1" x14ac:dyDescent="0.2">
      <c r="A70" s="338" t="s">
        <v>59</v>
      </c>
      <c r="B70" s="338"/>
      <c r="C70" s="338"/>
      <c r="D70" s="338"/>
      <c r="E70" s="338"/>
      <c r="F70" s="338"/>
      <c r="G70" s="86">
        <v>63</v>
      </c>
      <c r="H70" s="90">
        <v>582139787</v>
      </c>
      <c r="I70" s="90">
        <v>446558304</v>
      </c>
    </row>
    <row r="71" spans="1:9" ht="12.75" customHeight="1" x14ac:dyDescent="0.2">
      <c r="A71" s="356" t="s">
        <v>60</v>
      </c>
      <c r="B71" s="356"/>
      <c r="C71" s="356"/>
      <c r="D71" s="356"/>
      <c r="E71" s="356"/>
      <c r="F71" s="356"/>
      <c r="G71" s="86">
        <v>64</v>
      </c>
      <c r="H71" s="90">
        <v>21272442</v>
      </c>
      <c r="I71" s="90">
        <v>16349109</v>
      </c>
    </row>
    <row r="72" spans="1:9" ht="12.75" customHeight="1" x14ac:dyDescent="0.2">
      <c r="A72" s="337" t="s">
        <v>61</v>
      </c>
      <c r="B72" s="337"/>
      <c r="C72" s="337"/>
      <c r="D72" s="337"/>
      <c r="E72" s="337"/>
      <c r="F72" s="337"/>
      <c r="G72" s="88">
        <v>65</v>
      </c>
      <c r="H72" s="89">
        <f>H8+H9+H44+H71</f>
        <v>5829996618</v>
      </c>
      <c r="I72" s="89">
        <f>I8+I9+I44+I71</f>
        <v>5223209247</v>
      </c>
    </row>
    <row r="73" spans="1:9" ht="12.75" customHeight="1" x14ac:dyDescent="0.2">
      <c r="A73" s="356" t="s">
        <v>62</v>
      </c>
      <c r="B73" s="356"/>
      <c r="C73" s="356"/>
      <c r="D73" s="356"/>
      <c r="E73" s="356"/>
      <c r="F73" s="356"/>
      <c r="G73" s="86">
        <v>66</v>
      </c>
      <c r="H73" s="90">
        <v>54173148</v>
      </c>
      <c r="I73" s="90">
        <v>54125549</v>
      </c>
    </row>
    <row r="74" spans="1:9" x14ac:dyDescent="0.2">
      <c r="A74" s="358" t="s">
        <v>63</v>
      </c>
      <c r="B74" s="359"/>
      <c r="C74" s="359"/>
      <c r="D74" s="359"/>
      <c r="E74" s="359"/>
      <c r="F74" s="359"/>
      <c r="G74" s="359"/>
      <c r="H74" s="359"/>
      <c r="I74" s="359"/>
    </row>
    <row r="75" spans="1:9" ht="12.75" customHeight="1" x14ac:dyDescent="0.2">
      <c r="A75" s="337" t="s">
        <v>351</v>
      </c>
      <c r="B75" s="337"/>
      <c r="C75" s="337"/>
      <c r="D75" s="337"/>
      <c r="E75" s="337"/>
      <c r="F75" s="337"/>
      <c r="G75" s="88">
        <v>67</v>
      </c>
      <c r="H75" s="89">
        <f>H76+H77+H78+H84+H85+H91+H94+H97</f>
        <v>2619280406</v>
      </c>
      <c r="I75" s="89">
        <f>I76+I77+I78+I84+I85+I91+I94+I97</f>
        <v>3074950277</v>
      </c>
    </row>
    <row r="76" spans="1:9" ht="12.75" customHeight="1" x14ac:dyDescent="0.2">
      <c r="A76" s="338" t="s">
        <v>64</v>
      </c>
      <c r="B76" s="338"/>
      <c r="C76" s="338"/>
      <c r="D76" s="338"/>
      <c r="E76" s="338"/>
      <c r="F76" s="338"/>
      <c r="G76" s="86">
        <v>68</v>
      </c>
      <c r="H76" s="90">
        <v>1672021210</v>
      </c>
      <c r="I76" s="90">
        <v>1672021210</v>
      </c>
    </row>
    <row r="77" spans="1:9" ht="12.75" customHeight="1" x14ac:dyDescent="0.2">
      <c r="A77" s="338" t="s">
        <v>65</v>
      </c>
      <c r="B77" s="338"/>
      <c r="C77" s="338"/>
      <c r="D77" s="338"/>
      <c r="E77" s="338"/>
      <c r="F77" s="338"/>
      <c r="G77" s="86">
        <v>69</v>
      </c>
      <c r="H77" s="90">
        <v>5710563</v>
      </c>
      <c r="I77" s="90">
        <v>5710563</v>
      </c>
    </row>
    <row r="78" spans="1:9" ht="12.75" customHeight="1" x14ac:dyDescent="0.2">
      <c r="A78" s="336" t="s">
        <v>66</v>
      </c>
      <c r="B78" s="336"/>
      <c r="C78" s="336"/>
      <c r="D78" s="336"/>
      <c r="E78" s="336"/>
      <c r="F78" s="336"/>
      <c r="G78" s="88">
        <v>70</v>
      </c>
      <c r="H78" s="89">
        <f>SUM(H79:H83)</f>
        <v>98247551</v>
      </c>
      <c r="I78" s="89">
        <f>SUM(I79:I83)</f>
        <v>134531679</v>
      </c>
    </row>
    <row r="79" spans="1:9" ht="12.75" customHeight="1" x14ac:dyDescent="0.2">
      <c r="A79" s="335" t="s">
        <v>67</v>
      </c>
      <c r="B79" s="335"/>
      <c r="C79" s="335"/>
      <c r="D79" s="335"/>
      <c r="E79" s="335"/>
      <c r="F79" s="335"/>
      <c r="G79" s="86">
        <v>71</v>
      </c>
      <c r="H79" s="90">
        <v>83601061</v>
      </c>
      <c r="I79" s="90">
        <v>83601061</v>
      </c>
    </row>
    <row r="80" spans="1:9" ht="12.75" customHeight="1" x14ac:dyDescent="0.2">
      <c r="A80" s="335" t="s">
        <v>68</v>
      </c>
      <c r="B80" s="335"/>
      <c r="C80" s="335"/>
      <c r="D80" s="335"/>
      <c r="E80" s="335"/>
      <c r="F80" s="335"/>
      <c r="G80" s="86">
        <v>72</v>
      </c>
      <c r="H80" s="90">
        <v>136815284</v>
      </c>
      <c r="I80" s="90">
        <v>136815284</v>
      </c>
    </row>
    <row r="81" spans="1:9" ht="12.75" customHeight="1" x14ac:dyDescent="0.2">
      <c r="A81" s="335" t="s">
        <v>69</v>
      </c>
      <c r="B81" s="335"/>
      <c r="C81" s="335"/>
      <c r="D81" s="335"/>
      <c r="E81" s="335"/>
      <c r="F81" s="335"/>
      <c r="G81" s="86">
        <v>73</v>
      </c>
      <c r="H81" s="90">
        <v>-124418266</v>
      </c>
      <c r="I81" s="90">
        <v>-124418266</v>
      </c>
    </row>
    <row r="82" spans="1:9" ht="12.75" customHeight="1" x14ac:dyDescent="0.2">
      <c r="A82" s="335" t="s">
        <v>70</v>
      </c>
      <c r="B82" s="335"/>
      <c r="C82" s="335"/>
      <c r="D82" s="335"/>
      <c r="E82" s="335"/>
      <c r="F82" s="335"/>
      <c r="G82" s="86">
        <v>74</v>
      </c>
      <c r="H82" s="90">
        <v>0</v>
      </c>
      <c r="I82" s="90">
        <v>0</v>
      </c>
    </row>
    <row r="83" spans="1:9" ht="12.75" customHeight="1" x14ac:dyDescent="0.2">
      <c r="A83" s="335" t="s">
        <v>71</v>
      </c>
      <c r="B83" s="335"/>
      <c r="C83" s="335"/>
      <c r="D83" s="335"/>
      <c r="E83" s="335"/>
      <c r="F83" s="335"/>
      <c r="G83" s="86">
        <v>75</v>
      </c>
      <c r="H83" s="90">
        <v>2249472</v>
      </c>
      <c r="I83" s="90">
        <v>38533600</v>
      </c>
    </row>
    <row r="84" spans="1:9" ht="12.75" customHeight="1" x14ac:dyDescent="0.2">
      <c r="A84" s="338" t="s">
        <v>72</v>
      </c>
      <c r="B84" s="338"/>
      <c r="C84" s="338"/>
      <c r="D84" s="338"/>
      <c r="E84" s="338"/>
      <c r="F84" s="338"/>
      <c r="G84" s="86">
        <v>76</v>
      </c>
      <c r="H84" s="90">
        <v>0</v>
      </c>
      <c r="I84" s="90">
        <v>0</v>
      </c>
    </row>
    <row r="85" spans="1:9" ht="12.75" customHeight="1" x14ac:dyDescent="0.2">
      <c r="A85" s="357" t="s">
        <v>445</v>
      </c>
      <c r="B85" s="357"/>
      <c r="C85" s="357"/>
      <c r="D85" s="357"/>
      <c r="E85" s="357"/>
      <c r="F85" s="357"/>
      <c r="G85" s="88">
        <v>77</v>
      </c>
      <c r="H85" s="89">
        <f>H86+H87+H88+H89+H90</f>
        <v>81109</v>
      </c>
      <c r="I85" s="89">
        <f>I86+I87+I88+I89+I90</f>
        <v>59111</v>
      </c>
    </row>
    <row r="86" spans="1:9" ht="25.5" customHeight="1" x14ac:dyDescent="0.2">
      <c r="A86" s="335" t="s">
        <v>444</v>
      </c>
      <c r="B86" s="335"/>
      <c r="C86" s="335"/>
      <c r="D86" s="335"/>
      <c r="E86" s="335"/>
      <c r="F86" s="335"/>
      <c r="G86" s="86">
        <v>78</v>
      </c>
      <c r="H86" s="90">
        <v>81109</v>
      </c>
      <c r="I86" s="90">
        <v>59111</v>
      </c>
    </row>
    <row r="87" spans="1:9" ht="12.75" customHeight="1" x14ac:dyDescent="0.2">
      <c r="A87" s="335" t="s">
        <v>73</v>
      </c>
      <c r="B87" s="335"/>
      <c r="C87" s="335"/>
      <c r="D87" s="335"/>
      <c r="E87" s="335"/>
      <c r="F87" s="335"/>
      <c r="G87" s="86">
        <v>79</v>
      </c>
      <c r="H87" s="90">
        <v>0</v>
      </c>
      <c r="I87" s="90">
        <v>0</v>
      </c>
    </row>
    <row r="88" spans="1:9" ht="12.75" customHeight="1" x14ac:dyDescent="0.2">
      <c r="A88" s="335" t="s">
        <v>74</v>
      </c>
      <c r="B88" s="335"/>
      <c r="C88" s="335"/>
      <c r="D88" s="335"/>
      <c r="E88" s="335"/>
      <c r="F88" s="335"/>
      <c r="G88" s="86">
        <v>80</v>
      </c>
      <c r="H88" s="90">
        <v>0</v>
      </c>
      <c r="I88" s="90">
        <v>0</v>
      </c>
    </row>
    <row r="89" spans="1:9" ht="12.75" customHeight="1" x14ac:dyDescent="0.2">
      <c r="A89" s="335" t="s">
        <v>343</v>
      </c>
      <c r="B89" s="335"/>
      <c r="C89" s="335"/>
      <c r="D89" s="335"/>
      <c r="E89" s="335"/>
      <c r="F89" s="335"/>
      <c r="G89" s="86">
        <v>81</v>
      </c>
      <c r="H89" s="90">
        <v>0</v>
      </c>
      <c r="I89" s="90">
        <v>0</v>
      </c>
    </row>
    <row r="90" spans="1:9" ht="24" customHeight="1" x14ac:dyDescent="0.2">
      <c r="A90" s="335" t="s">
        <v>344</v>
      </c>
      <c r="B90" s="335"/>
      <c r="C90" s="335"/>
      <c r="D90" s="335"/>
      <c r="E90" s="335"/>
      <c r="F90" s="335"/>
      <c r="G90" s="86">
        <v>82</v>
      </c>
      <c r="H90" s="90">
        <v>0</v>
      </c>
      <c r="I90" s="90">
        <v>0</v>
      </c>
    </row>
    <row r="91" spans="1:9" ht="12.75" customHeight="1" x14ac:dyDescent="0.2">
      <c r="A91" s="336" t="s">
        <v>345</v>
      </c>
      <c r="B91" s="336"/>
      <c r="C91" s="336"/>
      <c r="D91" s="336"/>
      <c r="E91" s="336"/>
      <c r="F91" s="336"/>
      <c r="G91" s="88">
        <v>83</v>
      </c>
      <c r="H91" s="89">
        <f>H92-H93</f>
        <v>538614167</v>
      </c>
      <c r="I91" s="89">
        <f>I92-I93</f>
        <v>701943373</v>
      </c>
    </row>
    <row r="92" spans="1:9" ht="12.75" customHeight="1" x14ac:dyDescent="0.2">
      <c r="A92" s="335" t="s">
        <v>75</v>
      </c>
      <c r="B92" s="335"/>
      <c r="C92" s="335"/>
      <c r="D92" s="335"/>
      <c r="E92" s="335"/>
      <c r="F92" s="335"/>
      <c r="G92" s="86">
        <v>84</v>
      </c>
      <c r="H92" s="90">
        <v>538614167</v>
      </c>
      <c r="I92" s="90">
        <v>701943373</v>
      </c>
    </row>
    <row r="93" spans="1:9" ht="12.75" customHeight="1" x14ac:dyDescent="0.2">
      <c r="A93" s="335" t="s">
        <v>76</v>
      </c>
      <c r="B93" s="335"/>
      <c r="C93" s="335"/>
      <c r="D93" s="335"/>
      <c r="E93" s="335"/>
      <c r="F93" s="335"/>
      <c r="G93" s="86">
        <v>85</v>
      </c>
      <c r="H93" s="90">
        <v>0</v>
      </c>
      <c r="I93" s="90">
        <v>0</v>
      </c>
    </row>
    <row r="94" spans="1:9" ht="12.75" customHeight="1" x14ac:dyDescent="0.2">
      <c r="A94" s="336" t="s">
        <v>346</v>
      </c>
      <c r="B94" s="336"/>
      <c r="C94" s="336"/>
      <c r="D94" s="336"/>
      <c r="E94" s="336"/>
      <c r="F94" s="336"/>
      <c r="G94" s="88">
        <v>86</v>
      </c>
      <c r="H94" s="89">
        <f>H95-H96</f>
        <v>304605806</v>
      </c>
      <c r="I94" s="89">
        <f>I95-I96</f>
        <v>560684341</v>
      </c>
    </row>
    <row r="95" spans="1:9" ht="12.75" customHeight="1" x14ac:dyDescent="0.2">
      <c r="A95" s="335" t="s">
        <v>77</v>
      </c>
      <c r="B95" s="335"/>
      <c r="C95" s="335"/>
      <c r="D95" s="335"/>
      <c r="E95" s="335"/>
      <c r="F95" s="335"/>
      <c r="G95" s="86">
        <v>87</v>
      </c>
      <c r="H95" s="90">
        <v>304605806</v>
      </c>
      <c r="I95" s="90">
        <v>560684341</v>
      </c>
    </row>
    <row r="96" spans="1:9" ht="12.75" customHeight="1" x14ac:dyDescent="0.2">
      <c r="A96" s="335" t="s">
        <v>78</v>
      </c>
      <c r="B96" s="335"/>
      <c r="C96" s="335"/>
      <c r="D96" s="335"/>
      <c r="E96" s="335"/>
      <c r="F96" s="335"/>
      <c r="G96" s="86">
        <v>88</v>
      </c>
      <c r="H96" s="90">
        <v>0</v>
      </c>
      <c r="I96" s="90">
        <v>0</v>
      </c>
    </row>
    <row r="97" spans="1:9" ht="12.75" customHeight="1" x14ac:dyDescent="0.2">
      <c r="A97" s="338" t="s">
        <v>79</v>
      </c>
      <c r="B97" s="338"/>
      <c r="C97" s="338"/>
      <c r="D97" s="338"/>
      <c r="E97" s="338"/>
      <c r="F97" s="338"/>
      <c r="G97" s="86">
        <v>89</v>
      </c>
      <c r="H97" s="90">
        <v>0</v>
      </c>
      <c r="I97" s="90">
        <v>0</v>
      </c>
    </row>
    <row r="98" spans="1:9" ht="12.75" customHeight="1" x14ac:dyDescent="0.2">
      <c r="A98" s="337" t="s">
        <v>347</v>
      </c>
      <c r="B98" s="337"/>
      <c r="C98" s="337"/>
      <c r="D98" s="337"/>
      <c r="E98" s="337"/>
      <c r="F98" s="337"/>
      <c r="G98" s="88">
        <v>90</v>
      </c>
      <c r="H98" s="89">
        <f>SUM(H99:H104)</f>
        <v>134552238</v>
      </c>
      <c r="I98" s="89">
        <f>SUM(I99:I104)</f>
        <v>147878611</v>
      </c>
    </row>
    <row r="99" spans="1:9" ht="12.75" customHeight="1" x14ac:dyDescent="0.2">
      <c r="A99" s="335" t="s">
        <v>80</v>
      </c>
      <c r="B99" s="335"/>
      <c r="C99" s="335"/>
      <c r="D99" s="335"/>
      <c r="E99" s="335"/>
      <c r="F99" s="335"/>
      <c r="G99" s="86">
        <v>91</v>
      </c>
      <c r="H99" s="90">
        <v>24962956</v>
      </c>
      <c r="I99" s="90">
        <v>21600419</v>
      </c>
    </row>
    <row r="100" spans="1:9" ht="12.75" customHeight="1" x14ac:dyDescent="0.2">
      <c r="A100" s="335" t="s">
        <v>81</v>
      </c>
      <c r="B100" s="335"/>
      <c r="C100" s="335"/>
      <c r="D100" s="335"/>
      <c r="E100" s="335"/>
      <c r="F100" s="335"/>
      <c r="G100" s="86">
        <v>92</v>
      </c>
      <c r="H100" s="90">
        <v>0</v>
      </c>
      <c r="I100" s="90">
        <v>0</v>
      </c>
    </row>
    <row r="101" spans="1:9" ht="12.75" customHeight="1" x14ac:dyDescent="0.2">
      <c r="A101" s="335" t="s">
        <v>82</v>
      </c>
      <c r="B101" s="335"/>
      <c r="C101" s="335"/>
      <c r="D101" s="335"/>
      <c r="E101" s="335"/>
      <c r="F101" s="335"/>
      <c r="G101" s="86">
        <v>93</v>
      </c>
      <c r="H101" s="90">
        <v>28843417</v>
      </c>
      <c r="I101" s="90">
        <v>28715050</v>
      </c>
    </row>
    <row r="102" spans="1:9" ht="12.75" customHeight="1" x14ac:dyDescent="0.2">
      <c r="A102" s="335" t="s">
        <v>83</v>
      </c>
      <c r="B102" s="335"/>
      <c r="C102" s="335"/>
      <c r="D102" s="335"/>
      <c r="E102" s="335"/>
      <c r="F102" s="335"/>
      <c r="G102" s="86">
        <v>94</v>
      </c>
      <c r="H102" s="90">
        <v>0</v>
      </c>
      <c r="I102" s="90">
        <v>0</v>
      </c>
    </row>
    <row r="103" spans="1:9" ht="12.75" customHeight="1" x14ac:dyDescent="0.2">
      <c r="A103" s="335" t="s">
        <v>84</v>
      </c>
      <c r="B103" s="335"/>
      <c r="C103" s="335"/>
      <c r="D103" s="335"/>
      <c r="E103" s="335"/>
      <c r="F103" s="335"/>
      <c r="G103" s="86">
        <v>95</v>
      </c>
      <c r="H103" s="90">
        <v>0</v>
      </c>
      <c r="I103" s="90">
        <v>0</v>
      </c>
    </row>
    <row r="104" spans="1:9" ht="12.75" customHeight="1" x14ac:dyDescent="0.2">
      <c r="A104" s="335" t="s">
        <v>85</v>
      </c>
      <c r="B104" s="335"/>
      <c r="C104" s="335"/>
      <c r="D104" s="335"/>
      <c r="E104" s="335"/>
      <c r="F104" s="335"/>
      <c r="G104" s="86">
        <v>96</v>
      </c>
      <c r="H104" s="90">
        <v>80745865</v>
      </c>
      <c r="I104" s="90">
        <v>97563142</v>
      </c>
    </row>
    <row r="105" spans="1:9" ht="12.75" customHeight="1" x14ac:dyDescent="0.2">
      <c r="A105" s="337" t="s">
        <v>348</v>
      </c>
      <c r="B105" s="337"/>
      <c r="C105" s="337"/>
      <c r="D105" s="337"/>
      <c r="E105" s="337"/>
      <c r="F105" s="337"/>
      <c r="G105" s="88">
        <v>97</v>
      </c>
      <c r="H105" s="89">
        <f>SUM(H106:H116)</f>
        <v>2331903180</v>
      </c>
      <c r="I105" s="89">
        <f>SUM(I106:I116)</f>
        <v>1418778030</v>
      </c>
    </row>
    <row r="106" spans="1:9" ht="12.75" customHeight="1" x14ac:dyDescent="0.2">
      <c r="A106" s="335" t="s">
        <v>86</v>
      </c>
      <c r="B106" s="335"/>
      <c r="C106" s="335"/>
      <c r="D106" s="335"/>
      <c r="E106" s="335"/>
      <c r="F106" s="335"/>
      <c r="G106" s="86">
        <v>98</v>
      </c>
      <c r="H106" s="90">
        <v>0</v>
      </c>
      <c r="I106" s="90">
        <v>0</v>
      </c>
    </row>
    <row r="107" spans="1:9" ht="12.75" customHeight="1" x14ac:dyDescent="0.2">
      <c r="A107" s="335" t="s">
        <v>87</v>
      </c>
      <c r="B107" s="335"/>
      <c r="C107" s="335"/>
      <c r="D107" s="335"/>
      <c r="E107" s="335"/>
      <c r="F107" s="335"/>
      <c r="G107" s="86">
        <v>99</v>
      </c>
      <c r="H107" s="90">
        <v>0</v>
      </c>
      <c r="I107" s="90">
        <v>0</v>
      </c>
    </row>
    <row r="108" spans="1:9" ht="12.75" customHeight="1" x14ac:dyDescent="0.2">
      <c r="A108" s="335" t="s">
        <v>88</v>
      </c>
      <c r="B108" s="335"/>
      <c r="C108" s="335"/>
      <c r="D108" s="335"/>
      <c r="E108" s="335"/>
      <c r="F108" s="335"/>
      <c r="G108" s="86">
        <v>100</v>
      </c>
      <c r="H108" s="90">
        <v>0</v>
      </c>
      <c r="I108" s="90">
        <v>0</v>
      </c>
    </row>
    <row r="109" spans="1:9" ht="22.15" customHeight="1" x14ac:dyDescent="0.2">
      <c r="A109" s="335" t="s">
        <v>89</v>
      </c>
      <c r="B109" s="335"/>
      <c r="C109" s="335"/>
      <c r="D109" s="335"/>
      <c r="E109" s="335"/>
      <c r="F109" s="335"/>
      <c r="G109" s="86">
        <v>101</v>
      </c>
      <c r="H109" s="90">
        <v>0</v>
      </c>
      <c r="I109" s="90">
        <v>0</v>
      </c>
    </row>
    <row r="110" spans="1:9" ht="12.75" customHeight="1" x14ac:dyDescent="0.2">
      <c r="A110" s="335" t="s">
        <v>90</v>
      </c>
      <c r="B110" s="335"/>
      <c r="C110" s="335"/>
      <c r="D110" s="335"/>
      <c r="E110" s="335"/>
      <c r="F110" s="335"/>
      <c r="G110" s="86">
        <v>102</v>
      </c>
      <c r="H110" s="90">
        <v>0</v>
      </c>
      <c r="I110" s="90">
        <v>0</v>
      </c>
    </row>
    <row r="111" spans="1:9" ht="12.75" customHeight="1" x14ac:dyDescent="0.2">
      <c r="A111" s="335" t="s">
        <v>91</v>
      </c>
      <c r="B111" s="335"/>
      <c r="C111" s="335"/>
      <c r="D111" s="335"/>
      <c r="E111" s="335"/>
      <c r="F111" s="335"/>
      <c r="G111" s="86">
        <v>103</v>
      </c>
      <c r="H111" s="90">
        <v>2303872723</v>
      </c>
      <c r="I111" s="90">
        <v>1389452135</v>
      </c>
    </row>
    <row r="112" spans="1:9" ht="12.75" customHeight="1" x14ac:dyDescent="0.2">
      <c r="A112" s="335" t="s">
        <v>92</v>
      </c>
      <c r="B112" s="335"/>
      <c r="C112" s="335"/>
      <c r="D112" s="335"/>
      <c r="E112" s="335"/>
      <c r="F112" s="335"/>
      <c r="G112" s="86">
        <v>104</v>
      </c>
      <c r="H112" s="90">
        <v>0</v>
      </c>
      <c r="I112" s="90">
        <v>0</v>
      </c>
    </row>
    <row r="113" spans="1:9" ht="12.75" customHeight="1" x14ac:dyDescent="0.2">
      <c r="A113" s="335" t="s">
        <v>93</v>
      </c>
      <c r="B113" s="335"/>
      <c r="C113" s="335"/>
      <c r="D113" s="335"/>
      <c r="E113" s="335"/>
      <c r="F113" s="335"/>
      <c r="G113" s="86">
        <v>105</v>
      </c>
      <c r="H113" s="90">
        <v>0</v>
      </c>
      <c r="I113" s="90">
        <v>0</v>
      </c>
    </row>
    <row r="114" spans="1:9" ht="12.75" customHeight="1" x14ac:dyDescent="0.2">
      <c r="A114" s="335" t="s">
        <v>94</v>
      </c>
      <c r="B114" s="335"/>
      <c r="C114" s="335"/>
      <c r="D114" s="335"/>
      <c r="E114" s="335"/>
      <c r="F114" s="335"/>
      <c r="G114" s="86">
        <v>106</v>
      </c>
      <c r="H114" s="90">
        <v>0</v>
      </c>
      <c r="I114" s="90">
        <v>0</v>
      </c>
    </row>
    <row r="115" spans="1:9" ht="12.75" customHeight="1" x14ac:dyDescent="0.2">
      <c r="A115" s="335" t="s">
        <v>95</v>
      </c>
      <c r="B115" s="335"/>
      <c r="C115" s="335"/>
      <c r="D115" s="335"/>
      <c r="E115" s="335"/>
      <c r="F115" s="335"/>
      <c r="G115" s="86">
        <v>107</v>
      </c>
      <c r="H115" s="90">
        <v>15575274</v>
      </c>
      <c r="I115" s="90">
        <v>17745142</v>
      </c>
    </row>
    <row r="116" spans="1:9" ht="12.75" customHeight="1" x14ac:dyDescent="0.2">
      <c r="A116" s="335" t="s">
        <v>96</v>
      </c>
      <c r="B116" s="335"/>
      <c r="C116" s="335"/>
      <c r="D116" s="335"/>
      <c r="E116" s="335"/>
      <c r="F116" s="335"/>
      <c r="G116" s="86">
        <v>108</v>
      </c>
      <c r="H116" s="90">
        <v>12455183</v>
      </c>
      <c r="I116" s="90">
        <v>11580753</v>
      </c>
    </row>
    <row r="117" spans="1:9" ht="12.75" customHeight="1" x14ac:dyDescent="0.2">
      <c r="A117" s="337" t="s">
        <v>349</v>
      </c>
      <c r="B117" s="337"/>
      <c r="C117" s="337"/>
      <c r="D117" s="337"/>
      <c r="E117" s="337"/>
      <c r="F117" s="337"/>
      <c r="G117" s="88">
        <v>109</v>
      </c>
      <c r="H117" s="89">
        <f>SUM(H118:H131)</f>
        <v>665431238</v>
      </c>
      <c r="I117" s="89">
        <f>SUM(I118:I131)</f>
        <v>522199157</v>
      </c>
    </row>
    <row r="118" spans="1:9" ht="12.75" customHeight="1" x14ac:dyDescent="0.2">
      <c r="A118" s="335" t="s">
        <v>86</v>
      </c>
      <c r="B118" s="335"/>
      <c r="C118" s="335"/>
      <c r="D118" s="335"/>
      <c r="E118" s="335"/>
      <c r="F118" s="335"/>
      <c r="G118" s="86">
        <v>110</v>
      </c>
      <c r="H118" s="90">
        <v>101669</v>
      </c>
      <c r="I118" s="90">
        <v>221217</v>
      </c>
    </row>
    <row r="119" spans="1:9" ht="12.75" customHeight="1" x14ac:dyDescent="0.2">
      <c r="A119" s="335" t="s">
        <v>87</v>
      </c>
      <c r="B119" s="335"/>
      <c r="C119" s="335"/>
      <c r="D119" s="335"/>
      <c r="E119" s="335"/>
      <c r="F119" s="335"/>
      <c r="G119" s="86">
        <v>111</v>
      </c>
      <c r="H119" s="90">
        <v>0</v>
      </c>
      <c r="I119" s="90">
        <v>0</v>
      </c>
    </row>
    <row r="120" spans="1:9" ht="12.75" customHeight="1" x14ac:dyDescent="0.2">
      <c r="A120" s="335" t="s">
        <v>88</v>
      </c>
      <c r="B120" s="335"/>
      <c r="C120" s="335"/>
      <c r="D120" s="335"/>
      <c r="E120" s="335"/>
      <c r="F120" s="335"/>
      <c r="G120" s="86">
        <v>112</v>
      </c>
      <c r="H120" s="90">
        <v>7389</v>
      </c>
      <c r="I120" s="90">
        <v>18253</v>
      </c>
    </row>
    <row r="121" spans="1:9" ht="25.9" customHeight="1" x14ac:dyDescent="0.2">
      <c r="A121" s="335" t="s">
        <v>89</v>
      </c>
      <c r="B121" s="335"/>
      <c r="C121" s="335"/>
      <c r="D121" s="335"/>
      <c r="E121" s="335"/>
      <c r="F121" s="335"/>
      <c r="G121" s="86">
        <v>113</v>
      </c>
      <c r="H121" s="90">
        <v>0</v>
      </c>
      <c r="I121" s="90">
        <v>0</v>
      </c>
    </row>
    <row r="122" spans="1:9" ht="12.75" customHeight="1" x14ac:dyDescent="0.2">
      <c r="A122" s="335" t="s">
        <v>90</v>
      </c>
      <c r="B122" s="335"/>
      <c r="C122" s="335"/>
      <c r="D122" s="335"/>
      <c r="E122" s="335"/>
      <c r="F122" s="335"/>
      <c r="G122" s="86">
        <v>114</v>
      </c>
      <c r="H122" s="90">
        <v>0</v>
      </c>
      <c r="I122" s="90">
        <v>0</v>
      </c>
    </row>
    <row r="123" spans="1:9" ht="12.75" customHeight="1" x14ac:dyDescent="0.2">
      <c r="A123" s="335" t="s">
        <v>91</v>
      </c>
      <c r="B123" s="335"/>
      <c r="C123" s="335"/>
      <c r="D123" s="335"/>
      <c r="E123" s="335"/>
      <c r="F123" s="335"/>
      <c r="G123" s="86">
        <v>115</v>
      </c>
      <c r="H123" s="90">
        <v>523630896</v>
      </c>
      <c r="I123" s="90">
        <v>385187718</v>
      </c>
    </row>
    <row r="124" spans="1:9" ht="12.75" customHeight="1" x14ac:dyDescent="0.2">
      <c r="A124" s="335" t="s">
        <v>92</v>
      </c>
      <c r="B124" s="335"/>
      <c r="C124" s="335"/>
      <c r="D124" s="335"/>
      <c r="E124" s="335"/>
      <c r="F124" s="335"/>
      <c r="G124" s="86">
        <v>116</v>
      </c>
      <c r="H124" s="90">
        <v>36066605</v>
      </c>
      <c r="I124" s="90">
        <v>28989366</v>
      </c>
    </row>
    <row r="125" spans="1:9" ht="12.75" customHeight="1" x14ac:dyDescent="0.2">
      <c r="A125" s="335" t="s">
        <v>93</v>
      </c>
      <c r="B125" s="335"/>
      <c r="C125" s="335"/>
      <c r="D125" s="335"/>
      <c r="E125" s="335"/>
      <c r="F125" s="335"/>
      <c r="G125" s="86">
        <v>117</v>
      </c>
      <c r="H125" s="90">
        <v>51117222</v>
      </c>
      <c r="I125" s="90">
        <v>58544950</v>
      </c>
    </row>
    <row r="126" spans="1:9" x14ac:dyDescent="0.2">
      <c r="A126" s="335" t="s">
        <v>94</v>
      </c>
      <c r="B126" s="335"/>
      <c r="C126" s="335"/>
      <c r="D126" s="335"/>
      <c r="E126" s="335"/>
      <c r="F126" s="335"/>
      <c r="G126" s="86">
        <v>118</v>
      </c>
      <c r="H126" s="90">
        <v>0</v>
      </c>
      <c r="I126" s="90">
        <v>0</v>
      </c>
    </row>
    <row r="127" spans="1:9" x14ac:dyDescent="0.2">
      <c r="A127" s="335" t="s">
        <v>97</v>
      </c>
      <c r="B127" s="335"/>
      <c r="C127" s="335"/>
      <c r="D127" s="335"/>
      <c r="E127" s="335"/>
      <c r="F127" s="335"/>
      <c r="G127" s="86">
        <v>119</v>
      </c>
      <c r="H127" s="90">
        <v>24804908</v>
      </c>
      <c r="I127" s="90">
        <v>25948438</v>
      </c>
    </row>
    <row r="128" spans="1:9" x14ac:dyDescent="0.2">
      <c r="A128" s="335" t="s">
        <v>98</v>
      </c>
      <c r="B128" s="335"/>
      <c r="C128" s="335"/>
      <c r="D128" s="335"/>
      <c r="E128" s="335"/>
      <c r="F128" s="335"/>
      <c r="G128" s="86">
        <v>120</v>
      </c>
      <c r="H128" s="90">
        <v>14661562</v>
      </c>
      <c r="I128" s="90">
        <v>10515075</v>
      </c>
    </row>
    <row r="129" spans="1:9" x14ac:dyDescent="0.2">
      <c r="A129" s="335" t="s">
        <v>99</v>
      </c>
      <c r="B129" s="335"/>
      <c r="C129" s="335"/>
      <c r="D129" s="335"/>
      <c r="E129" s="335"/>
      <c r="F129" s="335"/>
      <c r="G129" s="86">
        <v>121</v>
      </c>
      <c r="H129" s="90">
        <v>0</v>
      </c>
      <c r="I129" s="90">
        <v>0</v>
      </c>
    </row>
    <row r="130" spans="1:9" x14ac:dyDescent="0.2">
      <c r="A130" s="335" t="s">
        <v>100</v>
      </c>
      <c r="B130" s="335"/>
      <c r="C130" s="335"/>
      <c r="D130" s="335"/>
      <c r="E130" s="335"/>
      <c r="F130" s="335"/>
      <c r="G130" s="86">
        <v>122</v>
      </c>
      <c r="H130" s="90">
        <v>0</v>
      </c>
      <c r="I130" s="90">
        <v>0</v>
      </c>
    </row>
    <row r="131" spans="1:9" x14ac:dyDescent="0.2">
      <c r="A131" s="335" t="s">
        <v>101</v>
      </c>
      <c r="B131" s="335"/>
      <c r="C131" s="335"/>
      <c r="D131" s="335"/>
      <c r="E131" s="335"/>
      <c r="F131" s="335"/>
      <c r="G131" s="86">
        <v>123</v>
      </c>
      <c r="H131" s="90">
        <v>15040987</v>
      </c>
      <c r="I131" s="90">
        <v>12774140</v>
      </c>
    </row>
    <row r="132" spans="1:9" ht="22.15" customHeight="1" x14ac:dyDescent="0.2">
      <c r="A132" s="356" t="s">
        <v>102</v>
      </c>
      <c r="B132" s="356"/>
      <c r="C132" s="356"/>
      <c r="D132" s="356"/>
      <c r="E132" s="356"/>
      <c r="F132" s="356"/>
      <c r="G132" s="86">
        <v>124</v>
      </c>
      <c r="H132" s="90">
        <v>78829556</v>
      </c>
      <c r="I132" s="90">
        <v>59403172</v>
      </c>
    </row>
    <row r="133" spans="1:9" x14ac:dyDescent="0.2">
      <c r="A133" s="337" t="s">
        <v>350</v>
      </c>
      <c r="B133" s="337"/>
      <c r="C133" s="337"/>
      <c r="D133" s="337"/>
      <c r="E133" s="337"/>
      <c r="F133" s="337"/>
      <c r="G133" s="88">
        <v>125</v>
      </c>
      <c r="H133" s="89">
        <f>H75+H98+H105+H117+H132</f>
        <v>5829996618</v>
      </c>
      <c r="I133" s="89">
        <f>I75+I98+I105+I117+I132</f>
        <v>5223209247</v>
      </c>
    </row>
    <row r="134" spans="1:9" x14ac:dyDescent="0.2">
      <c r="A134" s="356" t="s">
        <v>103</v>
      </c>
      <c r="B134" s="356"/>
      <c r="C134" s="356"/>
      <c r="D134" s="356"/>
      <c r="E134" s="356"/>
      <c r="F134" s="356"/>
      <c r="G134" s="86">
        <v>126</v>
      </c>
      <c r="H134" s="90">
        <v>54173148</v>
      </c>
      <c r="I134" s="90">
        <v>54125549</v>
      </c>
    </row>
  </sheetData>
  <sheetProtection algorithmName="SHA-512" hashValue="+PIfIzQmsZUdzJsRgOVWJvGd/upnKmihwqSSXCVWTZeJoigNd+Rox26N/RPXv0j/CryN3kG2hGJyilz+bdUUFA==" saltValue="B+clw8+PDd5Mgj4mk0orlg=="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97:I97 H75:I75 H94:I94 H77:I91">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formula1>0</formula1>
    </dataValidation>
  </dataValidations>
  <pageMargins left="0.75" right="0.75" top="1" bottom="1" header="0.5" footer="0.5"/>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112"/>
  <sheetViews>
    <sheetView topLeftCell="A67" zoomScale="106" zoomScaleNormal="106" zoomScaleSheetLayoutView="110" workbookViewId="0">
      <selection activeCell="K78" sqref="K78"/>
    </sheetView>
  </sheetViews>
  <sheetFormatPr defaultRowHeight="12.75" x14ac:dyDescent="0.2"/>
  <cols>
    <col min="1" max="7" width="9.140625" style="11"/>
    <col min="8" max="9" width="18.5703125" style="32"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367" t="s">
        <v>105</v>
      </c>
      <c r="B1" s="340"/>
      <c r="C1" s="340"/>
      <c r="D1" s="340"/>
      <c r="E1" s="340"/>
      <c r="F1" s="340"/>
      <c r="G1" s="340"/>
      <c r="H1" s="340"/>
      <c r="I1" s="340"/>
    </row>
    <row r="2" spans="1:9" x14ac:dyDescent="0.2">
      <c r="A2" s="366" t="s">
        <v>464</v>
      </c>
      <c r="B2" s="342"/>
      <c r="C2" s="342"/>
      <c r="D2" s="342"/>
      <c r="E2" s="342"/>
      <c r="F2" s="342"/>
      <c r="G2" s="342"/>
      <c r="H2" s="342"/>
      <c r="I2" s="342"/>
    </row>
    <row r="3" spans="1:9" x14ac:dyDescent="0.2">
      <c r="A3" s="375" t="s">
        <v>279</v>
      </c>
      <c r="B3" s="376"/>
      <c r="C3" s="376"/>
      <c r="D3" s="376"/>
      <c r="E3" s="376"/>
      <c r="F3" s="376"/>
      <c r="G3" s="376"/>
      <c r="H3" s="376"/>
      <c r="I3" s="376"/>
    </row>
    <row r="4" spans="1:9" x14ac:dyDescent="0.2">
      <c r="A4" s="365" t="s">
        <v>465</v>
      </c>
      <c r="B4" s="346"/>
      <c r="C4" s="346"/>
      <c r="D4" s="346"/>
      <c r="E4" s="346"/>
      <c r="F4" s="346"/>
      <c r="G4" s="346"/>
      <c r="H4" s="346"/>
      <c r="I4" s="347"/>
    </row>
    <row r="5" spans="1:9" ht="23.25" x14ac:dyDescent="0.2">
      <c r="A5" s="361" t="s">
        <v>2</v>
      </c>
      <c r="B5" s="362"/>
      <c r="C5" s="362"/>
      <c r="D5" s="362"/>
      <c r="E5" s="362"/>
      <c r="F5" s="362"/>
      <c r="G5" s="91" t="s">
        <v>106</v>
      </c>
      <c r="H5" s="92" t="s">
        <v>293</v>
      </c>
      <c r="I5" s="92" t="s">
        <v>276</v>
      </c>
    </row>
    <row r="6" spans="1:9" x14ac:dyDescent="0.2">
      <c r="A6" s="363">
        <v>1</v>
      </c>
      <c r="B6" s="364"/>
      <c r="C6" s="364"/>
      <c r="D6" s="364"/>
      <c r="E6" s="364"/>
      <c r="F6" s="364"/>
      <c r="G6" s="93">
        <v>2</v>
      </c>
      <c r="H6" s="92">
        <v>3</v>
      </c>
      <c r="I6" s="92">
        <v>4</v>
      </c>
    </row>
    <row r="7" spans="1:9" x14ac:dyDescent="0.2">
      <c r="A7" s="337" t="s">
        <v>366</v>
      </c>
      <c r="B7" s="337"/>
      <c r="C7" s="337"/>
      <c r="D7" s="337"/>
      <c r="E7" s="337"/>
      <c r="F7" s="337"/>
      <c r="G7" s="88">
        <v>1</v>
      </c>
      <c r="H7" s="89">
        <f>SUM(H8:H12)</f>
        <v>1670374528</v>
      </c>
      <c r="I7" s="89">
        <f>SUM(I8:I12)</f>
        <v>2424408191</v>
      </c>
    </row>
    <row r="8" spans="1:9" x14ac:dyDescent="0.2">
      <c r="A8" s="335" t="s">
        <v>118</v>
      </c>
      <c r="B8" s="335"/>
      <c r="C8" s="335"/>
      <c r="D8" s="335"/>
      <c r="E8" s="335"/>
      <c r="F8" s="335"/>
      <c r="G8" s="86">
        <v>2</v>
      </c>
      <c r="H8" s="87">
        <v>31631791</v>
      </c>
      <c r="I8" s="87">
        <v>80615533</v>
      </c>
    </row>
    <row r="9" spans="1:9" x14ac:dyDescent="0.2">
      <c r="A9" s="335" t="s">
        <v>119</v>
      </c>
      <c r="B9" s="335"/>
      <c r="C9" s="335"/>
      <c r="D9" s="335"/>
      <c r="E9" s="335"/>
      <c r="F9" s="335"/>
      <c r="G9" s="86">
        <v>3</v>
      </c>
      <c r="H9" s="87">
        <v>1329300465</v>
      </c>
      <c r="I9" s="87">
        <v>1836670630</v>
      </c>
    </row>
    <row r="10" spans="1:9" x14ac:dyDescent="0.2">
      <c r="A10" s="335" t="s">
        <v>120</v>
      </c>
      <c r="B10" s="335"/>
      <c r="C10" s="335"/>
      <c r="D10" s="335"/>
      <c r="E10" s="335"/>
      <c r="F10" s="335"/>
      <c r="G10" s="86">
        <v>4</v>
      </c>
      <c r="H10" s="87">
        <v>233998</v>
      </c>
      <c r="I10" s="87">
        <v>405167</v>
      </c>
    </row>
    <row r="11" spans="1:9" x14ac:dyDescent="0.2">
      <c r="A11" s="335" t="s">
        <v>121</v>
      </c>
      <c r="B11" s="335"/>
      <c r="C11" s="335"/>
      <c r="D11" s="335"/>
      <c r="E11" s="335"/>
      <c r="F11" s="335"/>
      <c r="G11" s="86">
        <v>5</v>
      </c>
      <c r="H11" s="87">
        <v>281037544</v>
      </c>
      <c r="I11" s="87">
        <v>474455043</v>
      </c>
    </row>
    <row r="12" spans="1:9" x14ac:dyDescent="0.2">
      <c r="A12" s="335" t="s">
        <v>122</v>
      </c>
      <c r="B12" s="335"/>
      <c r="C12" s="335"/>
      <c r="D12" s="335"/>
      <c r="E12" s="335"/>
      <c r="F12" s="335"/>
      <c r="G12" s="86">
        <v>6</v>
      </c>
      <c r="H12" s="87">
        <v>28170730</v>
      </c>
      <c r="I12" s="87">
        <v>32261818</v>
      </c>
    </row>
    <row r="13" spans="1:9" ht="16.5" customHeight="1" x14ac:dyDescent="0.2">
      <c r="A13" s="337" t="s">
        <v>367</v>
      </c>
      <c r="B13" s="337"/>
      <c r="C13" s="337"/>
      <c r="D13" s="337"/>
      <c r="E13" s="337"/>
      <c r="F13" s="337"/>
      <c r="G13" s="88">
        <v>7</v>
      </c>
      <c r="H13" s="89">
        <f>H14+H15+H19+H23+H24+H25+H28+H35</f>
        <v>1255329580</v>
      </c>
      <c r="I13" s="89">
        <f>I14+I15+I19+I23+I24+I25+I28+I35</f>
        <v>1766000713</v>
      </c>
    </row>
    <row r="14" spans="1:9" x14ac:dyDescent="0.2">
      <c r="A14" s="335" t="s">
        <v>107</v>
      </c>
      <c r="B14" s="335"/>
      <c r="C14" s="335"/>
      <c r="D14" s="335"/>
      <c r="E14" s="335"/>
      <c r="F14" s="335"/>
      <c r="G14" s="86">
        <v>8</v>
      </c>
      <c r="H14" s="87">
        <v>0</v>
      </c>
      <c r="I14" s="87">
        <v>0</v>
      </c>
    </row>
    <row r="15" spans="1:9" x14ac:dyDescent="0.2">
      <c r="A15" s="374" t="s">
        <v>438</v>
      </c>
      <c r="B15" s="374"/>
      <c r="C15" s="374"/>
      <c r="D15" s="374"/>
      <c r="E15" s="374"/>
      <c r="F15" s="374"/>
      <c r="G15" s="88">
        <v>9</v>
      </c>
      <c r="H15" s="89">
        <f>SUM(H16:H18)</f>
        <v>396119584</v>
      </c>
      <c r="I15" s="89">
        <f>SUM(I16:I18)</f>
        <v>627288999</v>
      </c>
    </row>
    <row r="16" spans="1:9" x14ac:dyDescent="0.2">
      <c r="A16" s="368" t="s">
        <v>123</v>
      </c>
      <c r="B16" s="368"/>
      <c r="C16" s="368"/>
      <c r="D16" s="368"/>
      <c r="E16" s="368"/>
      <c r="F16" s="368"/>
      <c r="G16" s="86">
        <v>10</v>
      </c>
      <c r="H16" s="87">
        <v>211804737</v>
      </c>
      <c r="I16" s="87">
        <v>380236141</v>
      </c>
    </row>
    <row r="17" spans="1:9" x14ac:dyDescent="0.2">
      <c r="A17" s="368" t="s">
        <v>124</v>
      </c>
      <c r="B17" s="368"/>
      <c r="C17" s="368"/>
      <c r="D17" s="368"/>
      <c r="E17" s="368"/>
      <c r="F17" s="368"/>
      <c r="G17" s="86">
        <v>11</v>
      </c>
      <c r="H17" s="87">
        <v>10230447</v>
      </c>
      <c r="I17" s="87">
        <v>17888287</v>
      </c>
    </row>
    <row r="18" spans="1:9" x14ac:dyDescent="0.2">
      <c r="A18" s="368" t="s">
        <v>125</v>
      </c>
      <c r="B18" s="368"/>
      <c r="C18" s="368"/>
      <c r="D18" s="368"/>
      <c r="E18" s="368"/>
      <c r="F18" s="368"/>
      <c r="G18" s="86">
        <v>12</v>
      </c>
      <c r="H18" s="87">
        <v>174084400</v>
      </c>
      <c r="I18" s="87">
        <v>229164571</v>
      </c>
    </row>
    <row r="19" spans="1:9" x14ac:dyDescent="0.2">
      <c r="A19" s="374" t="s">
        <v>439</v>
      </c>
      <c r="B19" s="374"/>
      <c r="C19" s="374"/>
      <c r="D19" s="374"/>
      <c r="E19" s="374"/>
      <c r="F19" s="374"/>
      <c r="G19" s="88">
        <v>13</v>
      </c>
      <c r="H19" s="89">
        <f>SUM(H20:H22)</f>
        <v>301251199</v>
      </c>
      <c r="I19" s="89">
        <f>SUM(I20:I22)</f>
        <v>557626443</v>
      </c>
    </row>
    <row r="20" spans="1:9" x14ac:dyDescent="0.2">
      <c r="A20" s="368" t="s">
        <v>108</v>
      </c>
      <c r="B20" s="368"/>
      <c r="C20" s="368"/>
      <c r="D20" s="368"/>
      <c r="E20" s="368"/>
      <c r="F20" s="368"/>
      <c r="G20" s="86">
        <v>14</v>
      </c>
      <c r="H20" s="87">
        <v>185544244</v>
      </c>
      <c r="I20" s="87">
        <v>361680797</v>
      </c>
    </row>
    <row r="21" spans="1:9" x14ac:dyDescent="0.2">
      <c r="A21" s="368" t="s">
        <v>109</v>
      </c>
      <c r="B21" s="368"/>
      <c r="C21" s="368"/>
      <c r="D21" s="368"/>
      <c r="E21" s="368"/>
      <c r="F21" s="368"/>
      <c r="G21" s="86">
        <v>15</v>
      </c>
      <c r="H21" s="87">
        <v>76418573</v>
      </c>
      <c r="I21" s="87">
        <v>129990926</v>
      </c>
    </row>
    <row r="22" spans="1:9" x14ac:dyDescent="0.2">
      <c r="A22" s="368" t="s">
        <v>110</v>
      </c>
      <c r="B22" s="368"/>
      <c r="C22" s="368"/>
      <c r="D22" s="368"/>
      <c r="E22" s="368"/>
      <c r="F22" s="368"/>
      <c r="G22" s="86">
        <v>16</v>
      </c>
      <c r="H22" s="87">
        <v>39288382</v>
      </c>
      <c r="I22" s="87">
        <v>65954720</v>
      </c>
    </row>
    <row r="23" spans="1:9" x14ac:dyDescent="0.2">
      <c r="A23" s="335" t="s">
        <v>111</v>
      </c>
      <c r="B23" s="335"/>
      <c r="C23" s="335"/>
      <c r="D23" s="335"/>
      <c r="E23" s="335"/>
      <c r="F23" s="335"/>
      <c r="G23" s="86">
        <v>17</v>
      </c>
      <c r="H23" s="87">
        <v>397597196</v>
      </c>
      <c r="I23" s="87">
        <v>369413354</v>
      </c>
    </row>
    <row r="24" spans="1:9" x14ac:dyDescent="0.2">
      <c r="A24" s="335" t="s">
        <v>112</v>
      </c>
      <c r="B24" s="335"/>
      <c r="C24" s="335"/>
      <c r="D24" s="335"/>
      <c r="E24" s="335"/>
      <c r="F24" s="335"/>
      <c r="G24" s="86">
        <v>18</v>
      </c>
      <c r="H24" s="87">
        <v>113160696</v>
      </c>
      <c r="I24" s="87">
        <v>185195783</v>
      </c>
    </row>
    <row r="25" spans="1:9" x14ac:dyDescent="0.2">
      <c r="A25" s="374" t="s">
        <v>440</v>
      </c>
      <c r="B25" s="374"/>
      <c r="C25" s="374"/>
      <c r="D25" s="374"/>
      <c r="E25" s="374"/>
      <c r="F25" s="374"/>
      <c r="G25" s="88">
        <v>19</v>
      </c>
      <c r="H25" s="89">
        <f>H26+H27</f>
        <v>1646054</v>
      </c>
      <c r="I25" s="89">
        <f>I26+I27</f>
        <v>247576</v>
      </c>
    </row>
    <row r="26" spans="1:9" x14ac:dyDescent="0.2">
      <c r="A26" s="368" t="s">
        <v>126</v>
      </c>
      <c r="B26" s="368"/>
      <c r="C26" s="368"/>
      <c r="D26" s="368"/>
      <c r="E26" s="368"/>
      <c r="F26" s="368"/>
      <c r="G26" s="86">
        <v>20</v>
      </c>
      <c r="H26" s="87">
        <v>0</v>
      </c>
      <c r="I26" s="87">
        <v>0</v>
      </c>
    </row>
    <row r="27" spans="1:9" x14ac:dyDescent="0.2">
      <c r="A27" s="368" t="s">
        <v>127</v>
      </c>
      <c r="B27" s="368"/>
      <c r="C27" s="368"/>
      <c r="D27" s="368"/>
      <c r="E27" s="368"/>
      <c r="F27" s="368"/>
      <c r="G27" s="86">
        <v>21</v>
      </c>
      <c r="H27" s="87">
        <v>1646054</v>
      </c>
      <c r="I27" s="87">
        <v>247576</v>
      </c>
    </row>
    <row r="28" spans="1:9" x14ac:dyDescent="0.2">
      <c r="A28" s="374" t="s">
        <v>441</v>
      </c>
      <c r="B28" s="374"/>
      <c r="C28" s="374"/>
      <c r="D28" s="374"/>
      <c r="E28" s="374"/>
      <c r="F28" s="374"/>
      <c r="G28" s="88">
        <v>22</v>
      </c>
      <c r="H28" s="89">
        <f>SUM(H29:H34)</f>
        <v>36609347</v>
      </c>
      <c r="I28" s="89">
        <f>SUM(I29:I34)</f>
        <v>18815525</v>
      </c>
    </row>
    <row r="29" spans="1:9" x14ac:dyDescent="0.2">
      <c r="A29" s="368" t="s">
        <v>128</v>
      </c>
      <c r="B29" s="368"/>
      <c r="C29" s="368"/>
      <c r="D29" s="368"/>
      <c r="E29" s="368"/>
      <c r="F29" s="368"/>
      <c r="G29" s="86">
        <v>23</v>
      </c>
      <c r="H29" s="87">
        <v>9293175</v>
      </c>
      <c r="I29" s="87">
        <v>2929400</v>
      </c>
    </row>
    <row r="30" spans="1:9" x14ac:dyDescent="0.2">
      <c r="A30" s="368" t="s">
        <v>129</v>
      </c>
      <c r="B30" s="368"/>
      <c r="C30" s="368"/>
      <c r="D30" s="368"/>
      <c r="E30" s="368"/>
      <c r="F30" s="368"/>
      <c r="G30" s="86">
        <v>24</v>
      </c>
      <c r="H30" s="87">
        <v>0</v>
      </c>
      <c r="I30" s="87">
        <v>0</v>
      </c>
    </row>
    <row r="31" spans="1:9" x14ac:dyDescent="0.2">
      <c r="A31" s="368" t="s">
        <v>130</v>
      </c>
      <c r="B31" s="368"/>
      <c r="C31" s="368"/>
      <c r="D31" s="368"/>
      <c r="E31" s="368"/>
      <c r="F31" s="368"/>
      <c r="G31" s="86">
        <v>25</v>
      </c>
      <c r="H31" s="87">
        <v>2487712</v>
      </c>
      <c r="I31" s="87">
        <v>989049</v>
      </c>
    </row>
    <row r="32" spans="1:9" x14ac:dyDescent="0.2">
      <c r="A32" s="368" t="s">
        <v>131</v>
      </c>
      <c r="B32" s="368"/>
      <c r="C32" s="368"/>
      <c r="D32" s="368"/>
      <c r="E32" s="368"/>
      <c r="F32" s="368"/>
      <c r="G32" s="86">
        <v>26</v>
      </c>
      <c r="H32" s="87">
        <v>0</v>
      </c>
      <c r="I32" s="87">
        <v>0</v>
      </c>
    </row>
    <row r="33" spans="1:9" x14ac:dyDescent="0.2">
      <c r="A33" s="368" t="s">
        <v>132</v>
      </c>
      <c r="B33" s="368"/>
      <c r="C33" s="368"/>
      <c r="D33" s="368"/>
      <c r="E33" s="368"/>
      <c r="F33" s="368"/>
      <c r="G33" s="86">
        <v>27</v>
      </c>
      <c r="H33" s="87">
        <v>0</v>
      </c>
      <c r="I33" s="87">
        <v>0</v>
      </c>
    </row>
    <row r="34" spans="1:9" x14ac:dyDescent="0.2">
      <c r="A34" s="368" t="s">
        <v>133</v>
      </c>
      <c r="B34" s="368"/>
      <c r="C34" s="368"/>
      <c r="D34" s="368"/>
      <c r="E34" s="368"/>
      <c r="F34" s="368"/>
      <c r="G34" s="86">
        <v>28</v>
      </c>
      <c r="H34" s="87">
        <v>24828460</v>
      </c>
      <c r="I34" s="87">
        <v>14897076</v>
      </c>
    </row>
    <row r="35" spans="1:9" x14ac:dyDescent="0.2">
      <c r="A35" s="335" t="s">
        <v>113</v>
      </c>
      <c r="B35" s="335"/>
      <c r="C35" s="335"/>
      <c r="D35" s="335"/>
      <c r="E35" s="335"/>
      <c r="F35" s="335"/>
      <c r="G35" s="86">
        <v>29</v>
      </c>
      <c r="H35" s="87">
        <v>8945504</v>
      </c>
      <c r="I35" s="87">
        <v>7413033</v>
      </c>
    </row>
    <row r="36" spans="1:9" x14ac:dyDescent="0.2">
      <c r="A36" s="337" t="s">
        <v>368</v>
      </c>
      <c r="B36" s="337"/>
      <c r="C36" s="337"/>
      <c r="D36" s="337"/>
      <c r="E36" s="337"/>
      <c r="F36" s="337"/>
      <c r="G36" s="88">
        <v>30</v>
      </c>
      <c r="H36" s="89">
        <f>SUM(H37:H46)</f>
        <v>21059327</v>
      </c>
      <c r="I36" s="89">
        <f>SUM(I37:I46)</f>
        <v>70947352</v>
      </c>
    </row>
    <row r="37" spans="1:9" x14ac:dyDescent="0.2">
      <c r="A37" s="335" t="s">
        <v>134</v>
      </c>
      <c r="B37" s="335"/>
      <c r="C37" s="335"/>
      <c r="D37" s="335"/>
      <c r="E37" s="335"/>
      <c r="F37" s="335"/>
      <c r="G37" s="86">
        <v>31</v>
      </c>
      <c r="H37" s="87">
        <v>0</v>
      </c>
      <c r="I37" s="87">
        <v>36831102</v>
      </c>
    </row>
    <row r="38" spans="1:9" ht="25.15" customHeight="1" x14ac:dyDescent="0.2">
      <c r="A38" s="335" t="s">
        <v>135</v>
      </c>
      <c r="B38" s="335"/>
      <c r="C38" s="335"/>
      <c r="D38" s="335"/>
      <c r="E38" s="335"/>
      <c r="F38" s="335"/>
      <c r="G38" s="86">
        <v>32</v>
      </c>
      <c r="H38" s="87">
        <v>0</v>
      </c>
      <c r="I38" s="87">
        <v>0</v>
      </c>
    </row>
    <row r="39" spans="1:9" ht="28.15" customHeight="1" x14ac:dyDescent="0.2">
      <c r="A39" s="335" t="s">
        <v>136</v>
      </c>
      <c r="B39" s="335"/>
      <c r="C39" s="335"/>
      <c r="D39" s="335"/>
      <c r="E39" s="335"/>
      <c r="F39" s="335"/>
      <c r="G39" s="86">
        <v>33</v>
      </c>
      <c r="H39" s="87">
        <v>0</v>
      </c>
      <c r="I39" s="87">
        <v>0</v>
      </c>
    </row>
    <row r="40" spans="1:9" ht="28.15" customHeight="1" x14ac:dyDescent="0.2">
      <c r="A40" s="335" t="s">
        <v>137</v>
      </c>
      <c r="B40" s="335"/>
      <c r="C40" s="335"/>
      <c r="D40" s="335"/>
      <c r="E40" s="335"/>
      <c r="F40" s="335"/>
      <c r="G40" s="86">
        <v>34</v>
      </c>
      <c r="H40" s="87">
        <v>0</v>
      </c>
      <c r="I40" s="87">
        <v>0</v>
      </c>
    </row>
    <row r="41" spans="1:9" ht="22.9" customHeight="1" x14ac:dyDescent="0.2">
      <c r="A41" s="335" t="s">
        <v>138</v>
      </c>
      <c r="B41" s="335"/>
      <c r="C41" s="335"/>
      <c r="D41" s="335"/>
      <c r="E41" s="335"/>
      <c r="F41" s="335"/>
      <c r="G41" s="86">
        <v>35</v>
      </c>
      <c r="H41" s="87">
        <v>0</v>
      </c>
      <c r="I41" s="87">
        <v>1424210</v>
      </c>
    </row>
    <row r="42" spans="1:9" x14ac:dyDescent="0.2">
      <c r="A42" s="335" t="s">
        <v>139</v>
      </c>
      <c r="B42" s="335"/>
      <c r="C42" s="335"/>
      <c r="D42" s="335"/>
      <c r="E42" s="335"/>
      <c r="F42" s="335"/>
      <c r="G42" s="86">
        <v>36</v>
      </c>
      <c r="H42" s="87">
        <v>0</v>
      </c>
      <c r="I42" s="87">
        <v>0</v>
      </c>
    </row>
    <row r="43" spans="1:9" x14ac:dyDescent="0.2">
      <c r="A43" s="335" t="s">
        <v>140</v>
      </c>
      <c r="B43" s="335"/>
      <c r="C43" s="335"/>
      <c r="D43" s="335"/>
      <c r="E43" s="335"/>
      <c r="F43" s="335"/>
      <c r="G43" s="86">
        <v>37</v>
      </c>
      <c r="H43" s="87">
        <v>291847</v>
      </c>
      <c r="I43" s="87">
        <v>231926</v>
      </c>
    </row>
    <row r="44" spans="1:9" x14ac:dyDescent="0.2">
      <c r="A44" s="335" t="s">
        <v>141</v>
      </c>
      <c r="B44" s="335"/>
      <c r="C44" s="335"/>
      <c r="D44" s="335"/>
      <c r="E44" s="335"/>
      <c r="F44" s="335"/>
      <c r="G44" s="86">
        <v>38</v>
      </c>
      <c r="H44" s="87">
        <v>10791830</v>
      </c>
      <c r="I44" s="87">
        <v>4438307</v>
      </c>
    </row>
    <row r="45" spans="1:9" x14ac:dyDescent="0.2">
      <c r="A45" s="335" t="s">
        <v>142</v>
      </c>
      <c r="B45" s="335"/>
      <c r="C45" s="335"/>
      <c r="D45" s="335"/>
      <c r="E45" s="335"/>
      <c r="F45" s="335"/>
      <c r="G45" s="86">
        <v>39</v>
      </c>
      <c r="H45" s="87">
        <v>4503562</v>
      </c>
      <c r="I45" s="87">
        <v>22967126</v>
      </c>
    </row>
    <row r="46" spans="1:9" x14ac:dyDescent="0.2">
      <c r="A46" s="335" t="s">
        <v>143</v>
      </c>
      <c r="B46" s="335"/>
      <c r="C46" s="335"/>
      <c r="D46" s="335"/>
      <c r="E46" s="335"/>
      <c r="F46" s="335"/>
      <c r="G46" s="86">
        <v>40</v>
      </c>
      <c r="H46" s="87">
        <v>5472088</v>
      </c>
      <c r="I46" s="87">
        <v>5054681</v>
      </c>
    </row>
    <row r="47" spans="1:9" x14ac:dyDescent="0.2">
      <c r="A47" s="337" t="s">
        <v>369</v>
      </c>
      <c r="B47" s="337"/>
      <c r="C47" s="337"/>
      <c r="D47" s="337"/>
      <c r="E47" s="337"/>
      <c r="F47" s="337"/>
      <c r="G47" s="88">
        <v>41</v>
      </c>
      <c r="H47" s="89">
        <f>SUM(H48:H54)</f>
        <v>64980124</v>
      </c>
      <c r="I47" s="89">
        <f>SUM(I48:I54)</f>
        <v>57075448</v>
      </c>
    </row>
    <row r="48" spans="1:9" ht="23.45" customHeight="1" x14ac:dyDescent="0.2">
      <c r="A48" s="335" t="s">
        <v>144</v>
      </c>
      <c r="B48" s="335"/>
      <c r="C48" s="335"/>
      <c r="D48" s="335"/>
      <c r="E48" s="335"/>
      <c r="F48" s="335"/>
      <c r="G48" s="86">
        <v>42</v>
      </c>
      <c r="H48" s="87">
        <v>0</v>
      </c>
      <c r="I48" s="87">
        <v>0</v>
      </c>
    </row>
    <row r="49" spans="1:9" x14ac:dyDescent="0.2">
      <c r="A49" s="360" t="s">
        <v>145</v>
      </c>
      <c r="B49" s="360"/>
      <c r="C49" s="360"/>
      <c r="D49" s="360"/>
      <c r="E49" s="360"/>
      <c r="F49" s="360"/>
      <c r="G49" s="86">
        <v>43</v>
      </c>
      <c r="H49" s="87">
        <v>0</v>
      </c>
      <c r="I49" s="87">
        <v>0</v>
      </c>
    </row>
    <row r="50" spans="1:9" x14ac:dyDescent="0.2">
      <c r="A50" s="360" t="s">
        <v>146</v>
      </c>
      <c r="B50" s="360"/>
      <c r="C50" s="360"/>
      <c r="D50" s="360"/>
      <c r="E50" s="360"/>
      <c r="F50" s="360"/>
      <c r="G50" s="86">
        <v>44</v>
      </c>
      <c r="H50" s="87">
        <v>60092169</v>
      </c>
      <c r="I50" s="87">
        <v>43515369</v>
      </c>
    </row>
    <row r="51" spans="1:9" x14ac:dyDescent="0.2">
      <c r="A51" s="360" t="s">
        <v>147</v>
      </c>
      <c r="B51" s="360"/>
      <c r="C51" s="360"/>
      <c r="D51" s="360"/>
      <c r="E51" s="360"/>
      <c r="F51" s="360"/>
      <c r="G51" s="86">
        <v>45</v>
      </c>
      <c r="H51" s="87">
        <v>0</v>
      </c>
      <c r="I51" s="87">
        <v>6222081</v>
      </c>
    </row>
    <row r="52" spans="1:9" x14ac:dyDescent="0.2">
      <c r="A52" s="360" t="s">
        <v>148</v>
      </c>
      <c r="B52" s="360"/>
      <c r="C52" s="360"/>
      <c r="D52" s="360"/>
      <c r="E52" s="360"/>
      <c r="F52" s="360"/>
      <c r="G52" s="86">
        <v>46</v>
      </c>
      <c r="H52" s="87">
        <v>0</v>
      </c>
      <c r="I52" s="87">
        <v>0</v>
      </c>
    </row>
    <row r="53" spans="1:9" x14ac:dyDescent="0.2">
      <c r="A53" s="360" t="s">
        <v>149</v>
      </c>
      <c r="B53" s="360"/>
      <c r="C53" s="360"/>
      <c r="D53" s="360"/>
      <c r="E53" s="360"/>
      <c r="F53" s="360"/>
      <c r="G53" s="86">
        <v>47</v>
      </c>
      <c r="H53" s="87">
        <v>0</v>
      </c>
      <c r="I53" s="87">
        <v>0</v>
      </c>
    </row>
    <row r="54" spans="1:9" x14ac:dyDescent="0.2">
      <c r="A54" s="360" t="s">
        <v>150</v>
      </c>
      <c r="B54" s="360"/>
      <c r="C54" s="360"/>
      <c r="D54" s="360"/>
      <c r="E54" s="360"/>
      <c r="F54" s="360"/>
      <c r="G54" s="86">
        <v>48</v>
      </c>
      <c r="H54" s="87">
        <v>4887955</v>
      </c>
      <c r="I54" s="87">
        <v>7337998</v>
      </c>
    </row>
    <row r="55" spans="1:9" ht="30.6" customHeight="1" x14ac:dyDescent="0.2">
      <c r="A55" s="356" t="s">
        <v>151</v>
      </c>
      <c r="B55" s="356"/>
      <c r="C55" s="356"/>
      <c r="D55" s="356"/>
      <c r="E55" s="356"/>
      <c r="F55" s="356"/>
      <c r="G55" s="86">
        <v>49</v>
      </c>
      <c r="H55" s="87">
        <v>0</v>
      </c>
      <c r="I55" s="87">
        <v>0</v>
      </c>
    </row>
    <row r="56" spans="1:9" x14ac:dyDescent="0.2">
      <c r="A56" s="356" t="s">
        <v>152</v>
      </c>
      <c r="B56" s="356"/>
      <c r="C56" s="356"/>
      <c r="D56" s="356"/>
      <c r="E56" s="356"/>
      <c r="F56" s="356"/>
      <c r="G56" s="86">
        <v>50</v>
      </c>
      <c r="H56" s="87">
        <v>0</v>
      </c>
      <c r="I56" s="87">
        <v>0</v>
      </c>
    </row>
    <row r="57" spans="1:9" ht="28.9" customHeight="1" x14ac:dyDescent="0.2">
      <c r="A57" s="356" t="s">
        <v>153</v>
      </c>
      <c r="B57" s="356"/>
      <c r="C57" s="356"/>
      <c r="D57" s="356"/>
      <c r="E57" s="356"/>
      <c r="F57" s="356"/>
      <c r="G57" s="86">
        <v>51</v>
      </c>
      <c r="H57" s="87">
        <v>0</v>
      </c>
      <c r="I57" s="87">
        <v>0</v>
      </c>
    </row>
    <row r="58" spans="1:9" x14ac:dyDescent="0.2">
      <c r="A58" s="356" t="s">
        <v>154</v>
      </c>
      <c r="B58" s="356"/>
      <c r="C58" s="356"/>
      <c r="D58" s="356"/>
      <c r="E58" s="356"/>
      <c r="F58" s="356"/>
      <c r="G58" s="86">
        <v>52</v>
      </c>
      <c r="H58" s="87">
        <v>0</v>
      </c>
      <c r="I58" s="87">
        <v>0</v>
      </c>
    </row>
    <row r="59" spans="1:9" x14ac:dyDescent="0.2">
      <c r="A59" s="337" t="s">
        <v>370</v>
      </c>
      <c r="B59" s="337"/>
      <c r="C59" s="337"/>
      <c r="D59" s="337"/>
      <c r="E59" s="337"/>
      <c r="F59" s="337"/>
      <c r="G59" s="88">
        <v>53</v>
      </c>
      <c r="H59" s="89">
        <f>H7+H36+H55+H56</f>
        <v>1691433855</v>
      </c>
      <c r="I59" s="89">
        <f>I7+I36+I55+I56</f>
        <v>2495355543</v>
      </c>
    </row>
    <row r="60" spans="1:9" x14ac:dyDescent="0.2">
      <c r="A60" s="337" t="s">
        <v>371</v>
      </c>
      <c r="B60" s="337"/>
      <c r="C60" s="337"/>
      <c r="D60" s="337"/>
      <c r="E60" s="337"/>
      <c r="F60" s="337"/>
      <c r="G60" s="88">
        <v>54</v>
      </c>
      <c r="H60" s="89">
        <f>H13+H47+H57+H58</f>
        <v>1320309704</v>
      </c>
      <c r="I60" s="89">
        <f>I13+I47+I57+I58</f>
        <v>1823076161</v>
      </c>
    </row>
    <row r="61" spans="1:9" x14ac:dyDescent="0.2">
      <c r="A61" s="337" t="s">
        <v>373</v>
      </c>
      <c r="B61" s="337"/>
      <c r="C61" s="337"/>
      <c r="D61" s="337"/>
      <c r="E61" s="337"/>
      <c r="F61" s="337"/>
      <c r="G61" s="88">
        <v>55</v>
      </c>
      <c r="H61" s="89">
        <f>H59-H60</f>
        <v>371124151</v>
      </c>
      <c r="I61" s="89">
        <f>I59-I60</f>
        <v>672279382</v>
      </c>
    </row>
    <row r="62" spans="1:9" x14ac:dyDescent="0.2">
      <c r="A62" s="369" t="s">
        <v>374</v>
      </c>
      <c r="B62" s="369"/>
      <c r="C62" s="369"/>
      <c r="D62" s="369"/>
      <c r="E62" s="369"/>
      <c r="F62" s="369"/>
      <c r="G62" s="88">
        <v>56</v>
      </c>
      <c r="H62" s="89">
        <f>+IF((H59-H60)&gt;0,(H59-H60),0)</f>
        <v>371124151</v>
      </c>
      <c r="I62" s="89">
        <f>+IF((I59-I60)&gt;0,(I59-I60),0)</f>
        <v>672279382</v>
      </c>
    </row>
    <row r="63" spans="1:9" x14ac:dyDescent="0.2">
      <c r="A63" s="369" t="s">
        <v>375</v>
      </c>
      <c r="B63" s="369"/>
      <c r="C63" s="369"/>
      <c r="D63" s="369"/>
      <c r="E63" s="369"/>
      <c r="F63" s="369"/>
      <c r="G63" s="88">
        <v>57</v>
      </c>
      <c r="H63" s="89">
        <f>+IF((H59-H60)&lt;0,(H59-H60),0)</f>
        <v>0</v>
      </c>
      <c r="I63" s="89">
        <f>+IF((I59-I60)&lt;0,(I59-I60),0)</f>
        <v>0</v>
      </c>
    </row>
    <row r="64" spans="1:9" x14ac:dyDescent="0.2">
      <c r="A64" s="356" t="s">
        <v>114</v>
      </c>
      <c r="B64" s="356"/>
      <c r="C64" s="356"/>
      <c r="D64" s="356"/>
      <c r="E64" s="356"/>
      <c r="F64" s="356"/>
      <c r="G64" s="86">
        <v>58</v>
      </c>
      <c r="H64" s="87">
        <v>66518345</v>
      </c>
      <c r="I64" s="87">
        <v>111595041</v>
      </c>
    </row>
    <row r="65" spans="1:9" x14ac:dyDescent="0.2">
      <c r="A65" s="337" t="s">
        <v>376</v>
      </c>
      <c r="B65" s="337"/>
      <c r="C65" s="337"/>
      <c r="D65" s="337"/>
      <c r="E65" s="337"/>
      <c r="F65" s="337"/>
      <c r="G65" s="88">
        <v>59</v>
      </c>
      <c r="H65" s="89">
        <f>H61-H64</f>
        <v>304605806</v>
      </c>
      <c r="I65" s="89">
        <f>I61-I64</f>
        <v>560684341</v>
      </c>
    </row>
    <row r="66" spans="1:9" x14ac:dyDescent="0.2">
      <c r="A66" s="369" t="s">
        <v>377</v>
      </c>
      <c r="B66" s="369"/>
      <c r="C66" s="369"/>
      <c r="D66" s="369"/>
      <c r="E66" s="369"/>
      <c r="F66" s="369"/>
      <c r="G66" s="88">
        <v>60</v>
      </c>
      <c r="H66" s="89">
        <f>+IF((H61-H64)&gt;0,(H61-H64),0)</f>
        <v>304605806</v>
      </c>
      <c r="I66" s="89">
        <f>+IF((I61-I64)&gt;0,(I61-I64),0)</f>
        <v>560684341</v>
      </c>
    </row>
    <row r="67" spans="1:9" x14ac:dyDescent="0.2">
      <c r="A67" s="369" t="s">
        <v>378</v>
      </c>
      <c r="B67" s="369"/>
      <c r="C67" s="369"/>
      <c r="D67" s="369"/>
      <c r="E67" s="369"/>
      <c r="F67" s="369"/>
      <c r="G67" s="88">
        <v>61</v>
      </c>
      <c r="H67" s="89">
        <f>+IF((H61-H64)&lt;0,(H61-H64),0)</f>
        <v>0</v>
      </c>
      <c r="I67" s="89">
        <f>+IF((I61-I64)&lt;0,(I61-I64),0)</f>
        <v>0</v>
      </c>
    </row>
    <row r="68" spans="1:9" x14ac:dyDescent="0.2">
      <c r="A68" s="358" t="s">
        <v>155</v>
      </c>
      <c r="B68" s="358"/>
      <c r="C68" s="358"/>
      <c r="D68" s="358"/>
      <c r="E68" s="358"/>
      <c r="F68" s="358"/>
      <c r="G68" s="370"/>
      <c r="H68" s="370"/>
      <c r="I68" s="370"/>
    </row>
    <row r="69" spans="1:9" ht="25.9" customHeight="1" x14ac:dyDescent="0.2">
      <c r="A69" s="337" t="s">
        <v>379</v>
      </c>
      <c r="B69" s="337"/>
      <c r="C69" s="337"/>
      <c r="D69" s="337"/>
      <c r="E69" s="337"/>
      <c r="F69" s="337"/>
      <c r="G69" s="88">
        <v>62</v>
      </c>
      <c r="H69" s="89">
        <f>H70-H71</f>
        <v>0</v>
      </c>
      <c r="I69" s="89">
        <f>I70-I71</f>
        <v>0</v>
      </c>
    </row>
    <row r="70" spans="1:9" x14ac:dyDescent="0.2">
      <c r="A70" s="360" t="s">
        <v>156</v>
      </c>
      <c r="B70" s="360"/>
      <c r="C70" s="360"/>
      <c r="D70" s="360"/>
      <c r="E70" s="360"/>
      <c r="F70" s="360"/>
      <c r="G70" s="86">
        <v>63</v>
      </c>
      <c r="H70" s="87">
        <v>0</v>
      </c>
      <c r="I70" s="87">
        <v>0</v>
      </c>
    </row>
    <row r="71" spans="1:9" x14ac:dyDescent="0.2">
      <c r="A71" s="360" t="s">
        <v>157</v>
      </c>
      <c r="B71" s="360"/>
      <c r="C71" s="360"/>
      <c r="D71" s="360"/>
      <c r="E71" s="360"/>
      <c r="F71" s="360"/>
      <c r="G71" s="86">
        <v>64</v>
      </c>
      <c r="H71" s="87">
        <v>0</v>
      </c>
      <c r="I71" s="87">
        <v>0</v>
      </c>
    </row>
    <row r="72" spans="1:9" x14ac:dyDescent="0.2">
      <c r="A72" s="356" t="s">
        <v>158</v>
      </c>
      <c r="B72" s="356"/>
      <c r="C72" s="356"/>
      <c r="D72" s="356"/>
      <c r="E72" s="356"/>
      <c r="F72" s="356"/>
      <c r="G72" s="86">
        <v>65</v>
      </c>
      <c r="H72" s="87">
        <v>0</v>
      </c>
      <c r="I72" s="87">
        <v>0</v>
      </c>
    </row>
    <row r="73" spans="1:9" x14ac:dyDescent="0.2">
      <c r="A73" s="369" t="s">
        <v>380</v>
      </c>
      <c r="B73" s="369"/>
      <c r="C73" s="369"/>
      <c r="D73" s="369"/>
      <c r="E73" s="369"/>
      <c r="F73" s="369"/>
      <c r="G73" s="88">
        <v>66</v>
      </c>
      <c r="H73" s="94">
        <v>0</v>
      </c>
      <c r="I73" s="94">
        <v>0</v>
      </c>
    </row>
    <row r="74" spans="1:9" x14ac:dyDescent="0.2">
      <c r="A74" s="369" t="s">
        <v>381</v>
      </c>
      <c r="B74" s="369"/>
      <c r="C74" s="369"/>
      <c r="D74" s="369"/>
      <c r="E74" s="369"/>
      <c r="F74" s="369"/>
      <c r="G74" s="88">
        <v>67</v>
      </c>
      <c r="H74" s="94">
        <v>0</v>
      </c>
      <c r="I74" s="94">
        <v>0</v>
      </c>
    </row>
    <row r="75" spans="1:9" x14ac:dyDescent="0.2">
      <c r="A75" s="358" t="s">
        <v>159</v>
      </c>
      <c r="B75" s="358"/>
      <c r="C75" s="358"/>
      <c r="D75" s="358"/>
      <c r="E75" s="358"/>
      <c r="F75" s="358"/>
      <c r="G75" s="370"/>
      <c r="H75" s="370"/>
      <c r="I75" s="370"/>
    </row>
    <row r="76" spans="1:9" x14ac:dyDescent="0.2">
      <c r="A76" s="337" t="s">
        <v>382</v>
      </c>
      <c r="B76" s="337"/>
      <c r="C76" s="337"/>
      <c r="D76" s="337"/>
      <c r="E76" s="337"/>
      <c r="F76" s="337"/>
      <c r="G76" s="88">
        <v>68</v>
      </c>
      <c r="H76" s="94">
        <v>0</v>
      </c>
      <c r="I76" s="94">
        <v>0</v>
      </c>
    </row>
    <row r="77" spans="1:9" x14ac:dyDescent="0.2">
      <c r="A77" s="381" t="s">
        <v>383</v>
      </c>
      <c r="B77" s="381"/>
      <c r="C77" s="381"/>
      <c r="D77" s="381"/>
      <c r="E77" s="381"/>
      <c r="F77" s="381"/>
      <c r="G77" s="95">
        <v>69</v>
      </c>
      <c r="H77" s="96">
        <v>0</v>
      </c>
      <c r="I77" s="96">
        <v>0</v>
      </c>
    </row>
    <row r="78" spans="1:9" x14ac:dyDescent="0.2">
      <c r="A78" s="381" t="s">
        <v>384</v>
      </c>
      <c r="B78" s="381"/>
      <c r="C78" s="381"/>
      <c r="D78" s="381"/>
      <c r="E78" s="381"/>
      <c r="F78" s="381"/>
      <c r="G78" s="95">
        <v>70</v>
      </c>
      <c r="H78" s="96">
        <v>0</v>
      </c>
      <c r="I78" s="96">
        <v>0</v>
      </c>
    </row>
    <row r="79" spans="1:9" x14ac:dyDescent="0.2">
      <c r="A79" s="337" t="s">
        <v>385</v>
      </c>
      <c r="B79" s="337"/>
      <c r="C79" s="337"/>
      <c r="D79" s="337"/>
      <c r="E79" s="337"/>
      <c r="F79" s="337"/>
      <c r="G79" s="88">
        <v>71</v>
      </c>
      <c r="H79" s="94">
        <v>0</v>
      </c>
      <c r="I79" s="94">
        <v>0</v>
      </c>
    </row>
    <row r="80" spans="1:9" x14ac:dyDescent="0.2">
      <c r="A80" s="337" t="s">
        <v>386</v>
      </c>
      <c r="B80" s="337"/>
      <c r="C80" s="337"/>
      <c r="D80" s="337"/>
      <c r="E80" s="337"/>
      <c r="F80" s="337"/>
      <c r="G80" s="88">
        <v>72</v>
      </c>
      <c r="H80" s="94">
        <v>0</v>
      </c>
      <c r="I80" s="94">
        <v>0</v>
      </c>
    </row>
    <row r="81" spans="1:9" x14ac:dyDescent="0.2">
      <c r="A81" s="369" t="s">
        <v>387</v>
      </c>
      <c r="B81" s="369"/>
      <c r="C81" s="369"/>
      <c r="D81" s="369"/>
      <c r="E81" s="369"/>
      <c r="F81" s="369"/>
      <c r="G81" s="88">
        <v>73</v>
      </c>
      <c r="H81" s="94">
        <v>0</v>
      </c>
      <c r="I81" s="94">
        <v>0</v>
      </c>
    </row>
    <row r="82" spans="1:9" x14ac:dyDescent="0.2">
      <c r="A82" s="369" t="s">
        <v>388</v>
      </c>
      <c r="B82" s="369"/>
      <c r="C82" s="369"/>
      <c r="D82" s="369"/>
      <c r="E82" s="369"/>
      <c r="F82" s="369"/>
      <c r="G82" s="88">
        <v>74</v>
      </c>
      <c r="H82" s="94">
        <v>0</v>
      </c>
      <c r="I82" s="94">
        <v>0</v>
      </c>
    </row>
    <row r="83" spans="1:9" x14ac:dyDescent="0.2">
      <c r="A83" s="358" t="s">
        <v>115</v>
      </c>
      <c r="B83" s="358"/>
      <c r="C83" s="358"/>
      <c r="D83" s="358"/>
      <c r="E83" s="358"/>
      <c r="F83" s="358"/>
      <c r="G83" s="370"/>
      <c r="H83" s="370"/>
      <c r="I83" s="370"/>
    </row>
    <row r="84" spans="1:9" x14ac:dyDescent="0.2">
      <c r="A84" s="371" t="s">
        <v>389</v>
      </c>
      <c r="B84" s="371"/>
      <c r="C84" s="371"/>
      <c r="D84" s="371"/>
      <c r="E84" s="371"/>
      <c r="F84" s="371"/>
      <c r="G84" s="88">
        <v>75</v>
      </c>
      <c r="H84" s="97">
        <f>H85+H86</f>
        <v>0</v>
      </c>
      <c r="I84" s="97">
        <f>I85+I86</f>
        <v>0</v>
      </c>
    </row>
    <row r="85" spans="1:9" x14ac:dyDescent="0.2">
      <c r="A85" s="372" t="s">
        <v>160</v>
      </c>
      <c r="B85" s="372"/>
      <c r="C85" s="372"/>
      <c r="D85" s="372"/>
      <c r="E85" s="372"/>
      <c r="F85" s="372"/>
      <c r="G85" s="86">
        <v>76</v>
      </c>
      <c r="H85" s="98">
        <v>0</v>
      </c>
      <c r="I85" s="98">
        <v>0</v>
      </c>
    </row>
    <row r="86" spans="1:9" x14ac:dyDescent="0.2">
      <c r="A86" s="372" t="s">
        <v>161</v>
      </c>
      <c r="B86" s="372"/>
      <c r="C86" s="372"/>
      <c r="D86" s="372"/>
      <c r="E86" s="372"/>
      <c r="F86" s="372"/>
      <c r="G86" s="86">
        <v>77</v>
      </c>
      <c r="H86" s="98">
        <v>0</v>
      </c>
      <c r="I86" s="98">
        <v>0</v>
      </c>
    </row>
    <row r="87" spans="1:9" x14ac:dyDescent="0.2">
      <c r="A87" s="378" t="s">
        <v>117</v>
      </c>
      <c r="B87" s="378"/>
      <c r="C87" s="378"/>
      <c r="D87" s="378"/>
      <c r="E87" s="378"/>
      <c r="F87" s="378"/>
      <c r="G87" s="379"/>
      <c r="H87" s="379"/>
      <c r="I87" s="379"/>
    </row>
    <row r="88" spans="1:9" x14ac:dyDescent="0.2">
      <c r="A88" s="380" t="s">
        <v>162</v>
      </c>
      <c r="B88" s="380"/>
      <c r="C88" s="380"/>
      <c r="D88" s="380"/>
      <c r="E88" s="380"/>
      <c r="F88" s="380"/>
      <c r="G88" s="86">
        <v>78</v>
      </c>
      <c r="H88" s="98">
        <f>+H65</f>
        <v>304605806</v>
      </c>
      <c r="I88" s="98">
        <f>+I65</f>
        <v>560684341</v>
      </c>
    </row>
    <row r="89" spans="1:9" ht="29.25" customHeight="1" x14ac:dyDescent="0.2">
      <c r="A89" s="377" t="s">
        <v>434</v>
      </c>
      <c r="B89" s="377"/>
      <c r="C89" s="377"/>
      <c r="D89" s="377"/>
      <c r="E89" s="377"/>
      <c r="F89" s="377"/>
      <c r="G89" s="88">
        <v>79</v>
      </c>
      <c r="H89" s="97">
        <f>H90+H97</f>
        <v>97850</v>
      </c>
      <c r="I89" s="97">
        <f>I90+I97</f>
        <v>-26827</v>
      </c>
    </row>
    <row r="90" spans="1:9" ht="24.6" customHeight="1" x14ac:dyDescent="0.2">
      <c r="A90" s="373" t="s">
        <v>442</v>
      </c>
      <c r="B90" s="373"/>
      <c r="C90" s="373"/>
      <c r="D90" s="373"/>
      <c r="E90" s="373"/>
      <c r="F90" s="373"/>
      <c r="G90" s="88">
        <v>80</v>
      </c>
      <c r="H90" s="97">
        <f>SUM(H91:H95)</f>
        <v>97850</v>
      </c>
      <c r="I90" s="97">
        <f>SUM(I91:I95)</f>
        <v>-26827</v>
      </c>
    </row>
    <row r="91" spans="1:9" ht="24.6" customHeight="1" x14ac:dyDescent="0.2">
      <c r="A91" s="360" t="s">
        <v>352</v>
      </c>
      <c r="B91" s="360"/>
      <c r="C91" s="360"/>
      <c r="D91" s="360"/>
      <c r="E91" s="360"/>
      <c r="F91" s="360"/>
      <c r="G91" s="88">
        <v>81</v>
      </c>
      <c r="H91" s="105">
        <v>0</v>
      </c>
      <c r="I91" s="98">
        <v>0</v>
      </c>
    </row>
    <row r="92" spans="1:9" ht="39" customHeight="1" x14ac:dyDescent="0.2">
      <c r="A92" s="360" t="s">
        <v>353</v>
      </c>
      <c r="B92" s="360"/>
      <c r="C92" s="360"/>
      <c r="D92" s="360"/>
      <c r="E92" s="360"/>
      <c r="F92" s="360"/>
      <c r="G92" s="88">
        <v>82</v>
      </c>
      <c r="H92" s="105">
        <v>97850</v>
      </c>
      <c r="I92" s="98">
        <v>-26827</v>
      </c>
    </row>
    <row r="93" spans="1:9" ht="44.25" customHeight="1" x14ac:dyDescent="0.2">
      <c r="A93" s="360" t="s">
        <v>354</v>
      </c>
      <c r="B93" s="360"/>
      <c r="C93" s="360"/>
      <c r="D93" s="360"/>
      <c r="E93" s="360"/>
      <c r="F93" s="360"/>
      <c r="G93" s="88">
        <v>83</v>
      </c>
      <c r="H93" s="105">
        <v>0</v>
      </c>
      <c r="I93" s="98">
        <v>0</v>
      </c>
    </row>
    <row r="94" spans="1:9" ht="16.5" customHeight="1" x14ac:dyDescent="0.2">
      <c r="A94" s="360" t="s">
        <v>355</v>
      </c>
      <c r="B94" s="360"/>
      <c r="C94" s="360"/>
      <c r="D94" s="360"/>
      <c r="E94" s="360"/>
      <c r="F94" s="360"/>
      <c r="G94" s="88">
        <v>84</v>
      </c>
      <c r="H94" s="105">
        <v>0</v>
      </c>
      <c r="I94" s="98">
        <v>0</v>
      </c>
    </row>
    <row r="95" spans="1:9" ht="13.5" customHeight="1" x14ac:dyDescent="0.2">
      <c r="A95" s="360" t="s">
        <v>356</v>
      </c>
      <c r="B95" s="360"/>
      <c r="C95" s="360"/>
      <c r="D95" s="360"/>
      <c r="E95" s="360"/>
      <c r="F95" s="360"/>
      <c r="G95" s="88">
        <v>85</v>
      </c>
      <c r="H95" s="105">
        <v>0</v>
      </c>
      <c r="I95" s="98">
        <v>0</v>
      </c>
    </row>
    <row r="96" spans="1:9" ht="24.6" customHeight="1" x14ac:dyDescent="0.2">
      <c r="A96" s="360" t="s">
        <v>357</v>
      </c>
      <c r="B96" s="360"/>
      <c r="C96" s="360"/>
      <c r="D96" s="360"/>
      <c r="E96" s="360"/>
      <c r="F96" s="360"/>
      <c r="G96" s="88">
        <v>86</v>
      </c>
      <c r="H96" s="105">
        <v>17613</v>
      </c>
      <c r="I96" s="98">
        <v>-4829</v>
      </c>
    </row>
    <row r="97" spans="1:9" ht="24.6" customHeight="1" x14ac:dyDescent="0.2">
      <c r="A97" s="373" t="s">
        <v>435</v>
      </c>
      <c r="B97" s="373"/>
      <c r="C97" s="373"/>
      <c r="D97" s="373"/>
      <c r="E97" s="373"/>
      <c r="F97" s="373"/>
      <c r="G97" s="88">
        <v>87</v>
      </c>
      <c r="H97" s="97">
        <f>SUM(H98:H105)</f>
        <v>0</v>
      </c>
      <c r="I97" s="97">
        <f>SUM(I98:I105)</f>
        <v>0</v>
      </c>
    </row>
    <row r="98" spans="1:9" x14ac:dyDescent="0.2">
      <c r="A98" s="360" t="s">
        <v>163</v>
      </c>
      <c r="B98" s="360"/>
      <c r="C98" s="360"/>
      <c r="D98" s="360"/>
      <c r="E98" s="360"/>
      <c r="F98" s="360"/>
      <c r="G98" s="86">
        <v>88</v>
      </c>
      <c r="H98" s="98">
        <v>0</v>
      </c>
      <c r="I98" s="98">
        <v>0</v>
      </c>
    </row>
    <row r="99" spans="1:9" ht="35.25" customHeight="1" x14ac:dyDescent="0.2">
      <c r="A99" s="360" t="s">
        <v>358</v>
      </c>
      <c r="B99" s="360"/>
      <c r="C99" s="360"/>
      <c r="D99" s="360"/>
      <c r="E99" s="360"/>
      <c r="F99" s="360"/>
      <c r="G99" s="86">
        <v>89</v>
      </c>
      <c r="H99" s="98">
        <v>0</v>
      </c>
      <c r="I99" s="98">
        <v>0</v>
      </c>
    </row>
    <row r="100" spans="1:9" x14ac:dyDescent="0.2">
      <c r="A100" s="360" t="s">
        <v>359</v>
      </c>
      <c r="B100" s="360"/>
      <c r="C100" s="360"/>
      <c r="D100" s="360"/>
      <c r="E100" s="360"/>
      <c r="F100" s="360"/>
      <c r="G100" s="86">
        <v>90</v>
      </c>
      <c r="H100" s="98">
        <v>0</v>
      </c>
      <c r="I100" s="98">
        <v>0</v>
      </c>
    </row>
    <row r="101" spans="1:9" ht="33.75" customHeight="1" x14ac:dyDescent="0.2">
      <c r="A101" s="360" t="s">
        <v>360</v>
      </c>
      <c r="B101" s="360"/>
      <c r="C101" s="360"/>
      <c r="D101" s="360"/>
      <c r="E101" s="360"/>
      <c r="F101" s="360"/>
      <c r="G101" s="86">
        <v>91</v>
      </c>
      <c r="H101" s="98">
        <v>0</v>
      </c>
      <c r="I101" s="98">
        <v>0</v>
      </c>
    </row>
    <row r="102" spans="1:9" ht="29.25" customHeight="1" x14ac:dyDescent="0.2">
      <c r="A102" s="360" t="s">
        <v>361</v>
      </c>
      <c r="B102" s="360"/>
      <c r="C102" s="360"/>
      <c r="D102" s="360"/>
      <c r="E102" s="360"/>
      <c r="F102" s="360"/>
      <c r="G102" s="86">
        <v>92</v>
      </c>
      <c r="H102" s="98">
        <v>0</v>
      </c>
      <c r="I102" s="98">
        <v>0</v>
      </c>
    </row>
    <row r="103" spans="1:9" x14ac:dyDescent="0.2">
      <c r="A103" s="360" t="s">
        <v>362</v>
      </c>
      <c r="B103" s="360"/>
      <c r="C103" s="360"/>
      <c r="D103" s="360"/>
      <c r="E103" s="360"/>
      <c r="F103" s="360"/>
      <c r="G103" s="86">
        <v>93</v>
      </c>
      <c r="H103" s="98">
        <v>0</v>
      </c>
      <c r="I103" s="98">
        <v>0</v>
      </c>
    </row>
    <row r="104" spans="1:9" ht="24.75" customHeight="1" x14ac:dyDescent="0.2">
      <c r="A104" s="360" t="s">
        <v>363</v>
      </c>
      <c r="B104" s="360"/>
      <c r="C104" s="360"/>
      <c r="D104" s="360"/>
      <c r="E104" s="360"/>
      <c r="F104" s="360"/>
      <c r="G104" s="86">
        <v>94</v>
      </c>
      <c r="H104" s="98">
        <v>0</v>
      </c>
      <c r="I104" s="98">
        <v>0</v>
      </c>
    </row>
    <row r="105" spans="1:9" ht="15.75" customHeight="1" x14ac:dyDescent="0.2">
      <c r="A105" s="360" t="s">
        <v>364</v>
      </c>
      <c r="B105" s="360"/>
      <c r="C105" s="360"/>
      <c r="D105" s="360"/>
      <c r="E105" s="360"/>
      <c r="F105" s="360"/>
      <c r="G105" s="86">
        <v>95</v>
      </c>
      <c r="H105" s="98">
        <v>0</v>
      </c>
      <c r="I105" s="98">
        <v>0</v>
      </c>
    </row>
    <row r="106" spans="1:9" ht="24.75" customHeight="1" x14ac:dyDescent="0.2">
      <c r="A106" s="360" t="s">
        <v>365</v>
      </c>
      <c r="B106" s="360"/>
      <c r="C106" s="360"/>
      <c r="D106" s="360"/>
      <c r="E106" s="360"/>
      <c r="F106" s="360"/>
      <c r="G106" s="86">
        <v>96</v>
      </c>
      <c r="H106" s="98">
        <v>0</v>
      </c>
      <c r="I106" s="98">
        <v>0</v>
      </c>
    </row>
    <row r="107" spans="1:9" ht="27.6" customHeight="1" x14ac:dyDescent="0.2">
      <c r="A107" s="377" t="s">
        <v>437</v>
      </c>
      <c r="B107" s="377"/>
      <c r="C107" s="377"/>
      <c r="D107" s="377"/>
      <c r="E107" s="377"/>
      <c r="F107" s="377"/>
      <c r="G107" s="88">
        <v>97</v>
      </c>
      <c r="H107" s="97">
        <f>H90+H97-H106-H96</f>
        <v>80237</v>
      </c>
      <c r="I107" s="97">
        <f>I90+I97-I106-I96</f>
        <v>-21998</v>
      </c>
    </row>
    <row r="108" spans="1:9" x14ac:dyDescent="0.2">
      <c r="A108" s="377" t="s">
        <v>372</v>
      </c>
      <c r="B108" s="377"/>
      <c r="C108" s="377"/>
      <c r="D108" s="377"/>
      <c r="E108" s="377"/>
      <c r="F108" s="377"/>
      <c r="G108" s="88">
        <v>98</v>
      </c>
      <c r="H108" s="97">
        <f>H88+H107</f>
        <v>304686043</v>
      </c>
      <c r="I108" s="97">
        <f>I88+I107</f>
        <v>560662343</v>
      </c>
    </row>
    <row r="109" spans="1:9" x14ac:dyDescent="0.2">
      <c r="A109" s="358" t="s">
        <v>164</v>
      </c>
      <c r="B109" s="358"/>
      <c r="C109" s="358"/>
      <c r="D109" s="358"/>
      <c r="E109" s="358"/>
      <c r="F109" s="358"/>
      <c r="G109" s="370"/>
      <c r="H109" s="370"/>
      <c r="I109" s="370"/>
    </row>
    <row r="110" spans="1:9" ht="24.75" customHeight="1" x14ac:dyDescent="0.2">
      <c r="A110" s="371" t="s">
        <v>436</v>
      </c>
      <c r="B110" s="371"/>
      <c r="C110" s="371"/>
      <c r="D110" s="371"/>
      <c r="E110" s="371"/>
      <c r="F110" s="371"/>
      <c r="G110" s="88">
        <v>99</v>
      </c>
      <c r="H110" s="97">
        <f>H111+H112</f>
        <v>0</v>
      </c>
      <c r="I110" s="97">
        <f>I111+I112</f>
        <v>0</v>
      </c>
    </row>
    <row r="111" spans="1:9" x14ac:dyDescent="0.2">
      <c r="A111" s="372" t="s">
        <v>116</v>
      </c>
      <c r="B111" s="372"/>
      <c r="C111" s="372"/>
      <c r="D111" s="372"/>
      <c r="E111" s="372"/>
      <c r="F111" s="372"/>
      <c r="G111" s="86">
        <v>100</v>
      </c>
      <c r="H111" s="98">
        <v>0</v>
      </c>
      <c r="I111" s="98">
        <v>0</v>
      </c>
    </row>
    <row r="112" spans="1:9" x14ac:dyDescent="0.2">
      <c r="A112" s="372" t="s">
        <v>165</v>
      </c>
      <c r="B112" s="372"/>
      <c r="C112" s="372"/>
      <c r="D112" s="372"/>
      <c r="E112" s="372"/>
      <c r="F112" s="372"/>
      <c r="G112" s="86">
        <v>101</v>
      </c>
      <c r="H112" s="98">
        <v>0</v>
      </c>
      <c r="I112" s="98">
        <v>0</v>
      </c>
    </row>
  </sheetData>
  <sheetProtection algorithmName="SHA-512" hashValue="ejHWEEejvV6uksgk4C0c8yFeJS8vBMKZw2I+RIQ9oDjN+XLXiezMAlWXgxMWms1tDVBMfIE2+2t3dxzZo5O0Cg==" saltValue="sIKg6u7VMfVsdSVGdNNXh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9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59"/>
  <sheetViews>
    <sheetView tabSelected="1" view="pageBreakPreview" topLeftCell="A28" zoomScale="110" zoomScaleNormal="100" workbookViewId="0">
      <selection activeCell="I52" sqref="I52"/>
    </sheetView>
  </sheetViews>
  <sheetFormatPr defaultColWidth="9.140625" defaultRowHeight="12.75" x14ac:dyDescent="0.2"/>
  <cols>
    <col min="1" max="6" width="9.140625" style="11"/>
    <col min="7" max="7" width="9.140625" style="12"/>
    <col min="8" max="9" width="16.28515625" style="32" customWidth="1"/>
    <col min="10" max="16384" width="9.140625" style="11"/>
  </cols>
  <sheetData>
    <row r="1" spans="1:9" x14ac:dyDescent="0.2">
      <c r="A1" s="367" t="s">
        <v>166</v>
      </c>
      <c r="B1" s="382"/>
      <c r="C1" s="382"/>
      <c r="D1" s="382"/>
      <c r="E1" s="382"/>
      <c r="F1" s="382"/>
      <c r="G1" s="382"/>
      <c r="H1" s="382"/>
      <c r="I1" s="382"/>
    </row>
    <row r="2" spans="1:9" x14ac:dyDescent="0.2">
      <c r="A2" s="366" t="s">
        <v>463</v>
      </c>
      <c r="B2" s="342"/>
      <c r="C2" s="342"/>
      <c r="D2" s="342"/>
      <c r="E2" s="342"/>
      <c r="F2" s="342"/>
      <c r="G2" s="342"/>
      <c r="H2" s="342"/>
      <c r="I2" s="342"/>
    </row>
    <row r="3" spans="1:9" x14ac:dyDescent="0.2">
      <c r="A3" s="385" t="s">
        <v>279</v>
      </c>
      <c r="B3" s="386"/>
      <c r="C3" s="386"/>
      <c r="D3" s="386"/>
      <c r="E3" s="386"/>
      <c r="F3" s="386"/>
      <c r="G3" s="386"/>
      <c r="H3" s="386"/>
      <c r="I3" s="386"/>
    </row>
    <row r="4" spans="1:9" x14ac:dyDescent="0.2">
      <c r="A4" s="383" t="s">
        <v>465</v>
      </c>
      <c r="B4" s="346"/>
      <c r="C4" s="346"/>
      <c r="D4" s="346"/>
      <c r="E4" s="346"/>
      <c r="F4" s="346"/>
      <c r="G4" s="346"/>
      <c r="H4" s="346"/>
      <c r="I4" s="347"/>
    </row>
    <row r="5" spans="1:9" ht="22.5" x14ac:dyDescent="0.2">
      <c r="A5" s="361" t="s">
        <v>2</v>
      </c>
      <c r="B5" s="362"/>
      <c r="C5" s="362"/>
      <c r="D5" s="362"/>
      <c r="E5" s="362"/>
      <c r="F5" s="362"/>
      <c r="G5" s="99" t="s">
        <v>106</v>
      </c>
      <c r="H5" s="92" t="s">
        <v>293</v>
      </c>
      <c r="I5" s="92" t="s">
        <v>276</v>
      </c>
    </row>
    <row r="6" spans="1:9" x14ac:dyDescent="0.2">
      <c r="A6" s="387">
        <v>1</v>
      </c>
      <c r="B6" s="362"/>
      <c r="C6" s="362"/>
      <c r="D6" s="362"/>
      <c r="E6" s="362"/>
      <c r="F6" s="362"/>
      <c r="G6" s="92">
        <v>2</v>
      </c>
      <c r="H6" s="92" t="s">
        <v>167</v>
      </c>
      <c r="I6" s="92" t="s">
        <v>168</v>
      </c>
    </row>
    <row r="7" spans="1:9" x14ac:dyDescent="0.2">
      <c r="A7" s="388" t="s">
        <v>169</v>
      </c>
      <c r="B7" s="388"/>
      <c r="C7" s="388"/>
      <c r="D7" s="388"/>
      <c r="E7" s="388"/>
      <c r="F7" s="388"/>
      <c r="G7" s="388"/>
      <c r="H7" s="388"/>
      <c r="I7" s="388"/>
    </row>
    <row r="8" spans="1:9" ht="12.75" customHeight="1" x14ac:dyDescent="0.2">
      <c r="A8" s="360" t="s">
        <v>170</v>
      </c>
      <c r="B8" s="360"/>
      <c r="C8" s="360"/>
      <c r="D8" s="360"/>
      <c r="E8" s="360"/>
      <c r="F8" s="360"/>
      <c r="G8" s="95">
        <v>1</v>
      </c>
      <c r="H8" s="106">
        <v>371124151</v>
      </c>
      <c r="I8" s="106">
        <v>672279382</v>
      </c>
    </row>
    <row r="9" spans="1:9" ht="12.75" customHeight="1" x14ac:dyDescent="0.2">
      <c r="A9" s="369" t="s">
        <v>171</v>
      </c>
      <c r="B9" s="369"/>
      <c r="C9" s="369"/>
      <c r="D9" s="369"/>
      <c r="E9" s="369"/>
      <c r="F9" s="369"/>
      <c r="G9" s="88">
        <v>2</v>
      </c>
      <c r="H9" s="101">
        <f>H10+H11+H12+H13+H14+H15+H16+H17</f>
        <v>190749080</v>
      </c>
      <c r="I9" s="101">
        <f>I10+I11+I12+I13+I14+I15+I16+I17</f>
        <v>-67502629</v>
      </c>
    </row>
    <row r="10" spans="1:9" ht="12.75" customHeight="1" x14ac:dyDescent="0.2">
      <c r="A10" s="384" t="s">
        <v>172</v>
      </c>
      <c r="B10" s="384"/>
      <c r="C10" s="384"/>
      <c r="D10" s="384"/>
      <c r="E10" s="384"/>
      <c r="F10" s="384"/>
      <c r="G10" s="95">
        <v>3</v>
      </c>
      <c r="H10" s="100">
        <v>397597196</v>
      </c>
      <c r="I10" s="100">
        <v>369413354</v>
      </c>
    </row>
    <row r="11" spans="1:9" ht="31.15" customHeight="1" x14ac:dyDescent="0.2">
      <c r="A11" s="384" t="s">
        <v>298</v>
      </c>
      <c r="B11" s="384"/>
      <c r="C11" s="384"/>
      <c r="D11" s="384"/>
      <c r="E11" s="384"/>
      <c r="F11" s="384"/>
      <c r="G11" s="95">
        <v>4</v>
      </c>
      <c r="H11" s="100">
        <v>-279190767</v>
      </c>
      <c r="I11" s="100">
        <v>-478649784</v>
      </c>
    </row>
    <row r="12" spans="1:9" ht="28.15" customHeight="1" x14ac:dyDescent="0.2">
      <c r="A12" s="384" t="s">
        <v>299</v>
      </c>
      <c r="B12" s="384"/>
      <c r="C12" s="384"/>
      <c r="D12" s="384"/>
      <c r="E12" s="384"/>
      <c r="F12" s="384"/>
      <c r="G12" s="95">
        <v>5</v>
      </c>
      <c r="H12" s="100">
        <v>0</v>
      </c>
      <c r="I12" s="100">
        <v>0</v>
      </c>
    </row>
    <row r="13" spans="1:9" ht="12.75" customHeight="1" x14ac:dyDescent="0.2">
      <c r="A13" s="384" t="s">
        <v>173</v>
      </c>
      <c r="B13" s="384"/>
      <c r="C13" s="384"/>
      <c r="D13" s="384"/>
      <c r="E13" s="384"/>
      <c r="F13" s="384"/>
      <c r="G13" s="95">
        <v>6</v>
      </c>
      <c r="H13" s="100">
        <v>-70802</v>
      </c>
      <c r="I13" s="100">
        <v>-36905652</v>
      </c>
    </row>
    <row r="14" spans="1:9" ht="12.75" customHeight="1" x14ac:dyDescent="0.2">
      <c r="A14" s="384" t="s">
        <v>174</v>
      </c>
      <c r="B14" s="384"/>
      <c r="C14" s="384"/>
      <c r="D14" s="384"/>
      <c r="E14" s="384"/>
      <c r="F14" s="384"/>
      <c r="G14" s="95">
        <v>7</v>
      </c>
      <c r="H14" s="100">
        <v>64980125</v>
      </c>
      <c r="I14" s="100">
        <v>47827185</v>
      </c>
    </row>
    <row r="15" spans="1:9" ht="12.75" customHeight="1" x14ac:dyDescent="0.2">
      <c r="A15" s="384" t="s">
        <v>175</v>
      </c>
      <c r="B15" s="384"/>
      <c r="C15" s="384"/>
      <c r="D15" s="384"/>
      <c r="E15" s="384"/>
      <c r="F15" s="384"/>
      <c r="G15" s="95">
        <v>8</v>
      </c>
      <c r="H15" s="100">
        <v>21540065</v>
      </c>
      <c r="I15" s="100">
        <v>11406173</v>
      </c>
    </row>
    <row r="16" spans="1:9" ht="12.75" customHeight="1" x14ac:dyDescent="0.2">
      <c r="A16" s="384" t="s">
        <v>176</v>
      </c>
      <c r="B16" s="384"/>
      <c r="C16" s="384"/>
      <c r="D16" s="384"/>
      <c r="E16" s="384"/>
      <c r="F16" s="384"/>
      <c r="G16" s="95">
        <v>9</v>
      </c>
      <c r="H16" s="100">
        <v>-7490750</v>
      </c>
      <c r="I16" s="100">
        <v>6222081</v>
      </c>
    </row>
    <row r="17" spans="1:9" ht="27.6" customHeight="1" x14ac:dyDescent="0.2">
      <c r="A17" s="384" t="s">
        <v>177</v>
      </c>
      <c r="B17" s="384"/>
      <c r="C17" s="384"/>
      <c r="D17" s="384"/>
      <c r="E17" s="384"/>
      <c r="F17" s="384"/>
      <c r="G17" s="95">
        <v>10</v>
      </c>
      <c r="H17" s="100">
        <v>-6615987</v>
      </c>
      <c r="I17" s="100">
        <v>13184014</v>
      </c>
    </row>
    <row r="18" spans="1:9" ht="29.45" customHeight="1" x14ac:dyDescent="0.2">
      <c r="A18" s="377" t="s">
        <v>301</v>
      </c>
      <c r="B18" s="377"/>
      <c r="C18" s="377"/>
      <c r="D18" s="377"/>
      <c r="E18" s="377"/>
      <c r="F18" s="377"/>
      <c r="G18" s="88">
        <v>11</v>
      </c>
      <c r="H18" s="101">
        <f>H8+H9</f>
        <v>561873231</v>
      </c>
      <c r="I18" s="101">
        <f>I8+I9</f>
        <v>604776753</v>
      </c>
    </row>
    <row r="19" spans="1:9" ht="12.75" customHeight="1" x14ac:dyDescent="0.2">
      <c r="A19" s="369" t="s">
        <v>178</v>
      </c>
      <c r="B19" s="369"/>
      <c r="C19" s="369"/>
      <c r="D19" s="369"/>
      <c r="E19" s="369"/>
      <c r="F19" s="369"/>
      <c r="G19" s="88">
        <v>12</v>
      </c>
      <c r="H19" s="101">
        <f>H20+H21+H22+H23</f>
        <v>-23892406</v>
      </c>
      <c r="I19" s="101">
        <f>I20+I21+I22+I23</f>
        <v>8036969</v>
      </c>
    </row>
    <row r="20" spans="1:9" ht="12.75" customHeight="1" x14ac:dyDescent="0.2">
      <c r="A20" s="384" t="s">
        <v>179</v>
      </c>
      <c r="B20" s="384"/>
      <c r="C20" s="384"/>
      <c r="D20" s="384"/>
      <c r="E20" s="384"/>
      <c r="F20" s="384"/>
      <c r="G20" s="95">
        <v>13</v>
      </c>
      <c r="H20" s="100">
        <v>-28430139</v>
      </c>
      <c r="I20" s="100">
        <v>3439327</v>
      </c>
    </row>
    <row r="21" spans="1:9" ht="12.75" customHeight="1" x14ac:dyDescent="0.2">
      <c r="A21" s="384" t="s">
        <v>180</v>
      </c>
      <c r="B21" s="384"/>
      <c r="C21" s="384"/>
      <c r="D21" s="384"/>
      <c r="E21" s="384"/>
      <c r="F21" s="384"/>
      <c r="G21" s="95">
        <v>14</v>
      </c>
      <c r="H21" s="100">
        <v>860713</v>
      </c>
      <c r="I21" s="100">
        <v>13317360</v>
      </c>
    </row>
    <row r="22" spans="1:9" ht="12.75" customHeight="1" x14ac:dyDescent="0.2">
      <c r="A22" s="384" t="s">
        <v>181</v>
      </c>
      <c r="B22" s="384"/>
      <c r="C22" s="384"/>
      <c r="D22" s="384"/>
      <c r="E22" s="384"/>
      <c r="F22" s="384"/>
      <c r="G22" s="95">
        <v>15</v>
      </c>
      <c r="H22" s="100">
        <v>3677020</v>
      </c>
      <c r="I22" s="100">
        <v>-8719718</v>
      </c>
    </row>
    <row r="23" spans="1:9" ht="12.75" customHeight="1" x14ac:dyDescent="0.2">
      <c r="A23" s="384" t="s">
        <v>182</v>
      </c>
      <c r="B23" s="384"/>
      <c r="C23" s="384"/>
      <c r="D23" s="384"/>
      <c r="E23" s="384"/>
      <c r="F23" s="384"/>
      <c r="G23" s="95">
        <v>16</v>
      </c>
      <c r="H23" s="100">
        <v>0</v>
      </c>
      <c r="I23" s="100">
        <v>0</v>
      </c>
    </row>
    <row r="24" spans="1:9" ht="12.75" customHeight="1" x14ac:dyDescent="0.2">
      <c r="A24" s="377" t="s">
        <v>183</v>
      </c>
      <c r="B24" s="377"/>
      <c r="C24" s="377"/>
      <c r="D24" s="377"/>
      <c r="E24" s="377"/>
      <c r="F24" s="377"/>
      <c r="G24" s="88">
        <v>17</v>
      </c>
      <c r="H24" s="101">
        <f>H18+H19</f>
        <v>537980825</v>
      </c>
      <c r="I24" s="101">
        <f>I18+I19</f>
        <v>612813722</v>
      </c>
    </row>
    <row r="25" spans="1:9" ht="12.75" customHeight="1" x14ac:dyDescent="0.2">
      <c r="A25" s="360" t="s">
        <v>184</v>
      </c>
      <c r="B25" s="360"/>
      <c r="C25" s="360"/>
      <c r="D25" s="360"/>
      <c r="E25" s="360"/>
      <c r="F25" s="360"/>
      <c r="G25" s="95">
        <v>18</v>
      </c>
      <c r="H25" s="100">
        <v>-64432651</v>
      </c>
      <c r="I25" s="100">
        <v>-70461419</v>
      </c>
    </row>
    <row r="26" spans="1:9" ht="12.75" customHeight="1" x14ac:dyDescent="0.2">
      <c r="A26" s="360" t="s">
        <v>185</v>
      </c>
      <c r="B26" s="360"/>
      <c r="C26" s="360"/>
      <c r="D26" s="360"/>
      <c r="E26" s="360"/>
      <c r="F26" s="360"/>
      <c r="G26" s="95">
        <v>19</v>
      </c>
      <c r="H26" s="100">
        <v>0</v>
      </c>
      <c r="I26" s="100">
        <v>0</v>
      </c>
    </row>
    <row r="27" spans="1:9" ht="28.9" customHeight="1" x14ac:dyDescent="0.2">
      <c r="A27" s="371" t="s">
        <v>186</v>
      </c>
      <c r="B27" s="371"/>
      <c r="C27" s="371"/>
      <c r="D27" s="371"/>
      <c r="E27" s="371"/>
      <c r="F27" s="371"/>
      <c r="G27" s="88">
        <v>20</v>
      </c>
      <c r="H27" s="101">
        <f>H24+H25+H26</f>
        <v>473548174</v>
      </c>
      <c r="I27" s="101">
        <f>I24+I25+I26</f>
        <v>542352303</v>
      </c>
    </row>
    <row r="28" spans="1:9" x14ac:dyDescent="0.2">
      <c r="A28" s="388" t="s">
        <v>187</v>
      </c>
      <c r="B28" s="388"/>
      <c r="C28" s="388"/>
      <c r="D28" s="388"/>
      <c r="E28" s="388"/>
      <c r="F28" s="388"/>
      <c r="G28" s="388"/>
      <c r="H28" s="388"/>
      <c r="I28" s="388"/>
    </row>
    <row r="29" spans="1:9" ht="23.45" customHeight="1" x14ac:dyDescent="0.2">
      <c r="A29" s="360" t="s">
        <v>188</v>
      </c>
      <c r="B29" s="360"/>
      <c r="C29" s="360"/>
      <c r="D29" s="360"/>
      <c r="E29" s="360"/>
      <c r="F29" s="360"/>
      <c r="G29" s="95">
        <v>21</v>
      </c>
      <c r="H29" s="98">
        <v>3647864</v>
      </c>
      <c r="I29" s="98">
        <v>51088729</v>
      </c>
    </row>
    <row r="30" spans="1:9" ht="12.75" customHeight="1" x14ac:dyDescent="0.2">
      <c r="A30" s="360" t="s">
        <v>189</v>
      </c>
      <c r="B30" s="360"/>
      <c r="C30" s="360"/>
      <c r="D30" s="360"/>
      <c r="E30" s="360"/>
      <c r="F30" s="360"/>
      <c r="G30" s="95">
        <v>22</v>
      </c>
      <c r="H30" s="98">
        <v>0</v>
      </c>
      <c r="I30" s="98">
        <v>300024</v>
      </c>
    </row>
    <row r="31" spans="1:9" ht="12.75" customHeight="1" x14ac:dyDescent="0.2">
      <c r="A31" s="360" t="s">
        <v>190</v>
      </c>
      <c r="B31" s="360"/>
      <c r="C31" s="360"/>
      <c r="D31" s="360"/>
      <c r="E31" s="360"/>
      <c r="F31" s="360"/>
      <c r="G31" s="95">
        <v>23</v>
      </c>
      <c r="H31" s="98">
        <v>82752</v>
      </c>
      <c r="I31" s="98">
        <v>65878</v>
      </c>
    </row>
    <row r="32" spans="1:9" ht="12.75" customHeight="1" x14ac:dyDescent="0.2">
      <c r="A32" s="360" t="s">
        <v>191</v>
      </c>
      <c r="B32" s="360"/>
      <c r="C32" s="360"/>
      <c r="D32" s="360"/>
      <c r="E32" s="360"/>
      <c r="F32" s="360"/>
      <c r="G32" s="95">
        <v>24</v>
      </c>
      <c r="H32" s="98">
        <v>3709</v>
      </c>
      <c r="I32" s="98">
        <v>36839742</v>
      </c>
    </row>
    <row r="33" spans="1:9" ht="12.75" customHeight="1" x14ac:dyDescent="0.2">
      <c r="A33" s="360" t="s">
        <v>192</v>
      </c>
      <c r="B33" s="360"/>
      <c r="C33" s="360"/>
      <c r="D33" s="360"/>
      <c r="E33" s="360"/>
      <c r="F33" s="360"/>
      <c r="G33" s="95">
        <v>25</v>
      </c>
      <c r="H33" s="98">
        <v>182247</v>
      </c>
      <c r="I33" s="98">
        <v>206193</v>
      </c>
    </row>
    <row r="34" spans="1:9" ht="12.75" customHeight="1" x14ac:dyDescent="0.2">
      <c r="A34" s="360" t="s">
        <v>193</v>
      </c>
      <c r="B34" s="360"/>
      <c r="C34" s="360"/>
      <c r="D34" s="360"/>
      <c r="E34" s="360"/>
      <c r="F34" s="360"/>
      <c r="G34" s="95">
        <v>26</v>
      </c>
      <c r="H34" s="98">
        <v>1110110</v>
      </c>
      <c r="I34" s="98">
        <v>0</v>
      </c>
    </row>
    <row r="35" spans="1:9" ht="27.6" customHeight="1" x14ac:dyDescent="0.2">
      <c r="A35" s="377" t="s">
        <v>194</v>
      </c>
      <c r="B35" s="377"/>
      <c r="C35" s="377"/>
      <c r="D35" s="377"/>
      <c r="E35" s="377"/>
      <c r="F35" s="377"/>
      <c r="G35" s="88">
        <v>27</v>
      </c>
      <c r="H35" s="97">
        <f>H29+H30+H31+H32+H33+H34</f>
        <v>5026682</v>
      </c>
      <c r="I35" s="97">
        <f>I29+I30+I31+I32+I33+I34</f>
        <v>88500566</v>
      </c>
    </row>
    <row r="36" spans="1:9" ht="26.45" customHeight="1" x14ac:dyDescent="0.2">
      <c r="A36" s="360" t="s">
        <v>195</v>
      </c>
      <c r="B36" s="360"/>
      <c r="C36" s="360"/>
      <c r="D36" s="360"/>
      <c r="E36" s="360"/>
      <c r="F36" s="360"/>
      <c r="G36" s="95">
        <v>28</v>
      </c>
      <c r="H36" s="98">
        <v>-77557476</v>
      </c>
      <c r="I36" s="98">
        <v>-195657809</v>
      </c>
    </row>
    <row r="37" spans="1:9" ht="12.75" customHeight="1" x14ac:dyDescent="0.2">
      <c r="A37" s="360" t="s">
        <v>196</v>
      </c>
      <c r="B37" s="360"/>
      <c r="C37" s="360"/>
      <c r="D37" s="360"/>
      <c r="E37" s="360"/>
      <c r="F37" s="360"/>
      <c r="G37" s="95">
        <v>29</v>
      </c>
      <c r="H37" s="98">
        <v>0</v>
      </c>
      <c r="I37" s="98">
        <v>-1445856</v>
      </c>
    </row>
    <row r="38" spans="1:9" ht="12.75" customHeight="1" x14ac:dyDescent="0.2">
      <c r="A38" s="360" t="s">
        <v>197</v>
      </c>
      <c r="B38" s="360"/>
      <c r="C38" s="360"/>
      <c r="D38" s="360"/>
      <c r="E38" s="360"/>
      <c r="F38" s="360"/>
      <c r="G38" s="95">
        <v>30</v>
      </c>
      <c r="H38" s="98">
        <v>-5137000</v>
      </c>
      <c r="I38" s="98">
        <v>-2349</v>
      </c>
    </row>
    <row r="39" spans="1:9" ht="12.75" customHeight="1" x14ac:dyDescent="0.2">
      <c r="A39" s="360" t="s">
        <v>198</v>
      </c>
      <c r="B39" s="360"/>
      <c r="C39" s="360"/>
      <c r="D39" s="360"/>
      <c r="E39" s="360"/>
      <c r="F39" s="360"/>
      <c r="G39" s="95">
        <v>31</v>
      </c>
      <c r="H39" s="98">
        <v>0</v>
      </c>
      <c r="I39" s="98">
        <v>0</v>
      </c>
    </row>
    <row r="40" spans="1:9" ht="12.75" customHeight="1" x14ac:dyDescent="0.2">
      <c r="A40" s="360" t="s">
        <v>199</v>
      </c>
      <c r="B40" s="360"/>
      <c r="C40" s="360"/>
      <c r="D40" s="360"/>
      <c r="E40" s="360"/>
      <c r="F40" s="360"/>
      <c r="G40" s="95">
        <v>32</v>
      </c>
      <c r="H40" s="98">
        <v>0</v>
      </c>
      <c r="I40" s="98">
        <v>-41103759</v>
      </c>
    </row>
    <row r="41" spans="1:9" ht="22.9" customHeight="1" x14ac:dyDescent="0.2">
      <c r="A41" s="377" t="s">
        <v>200</v>
      </c>
      <c r="B41" s="377"/>
      <c r="C41" s="377"/>
      <c r="D41" s="377"/>
      <c r="E41" s="377"/>
      <c r="F41" s="377"/>
      <c r="G41" s="88">
        <v>33</v>
      </c>
      <c r="H41" s="97">
        <f>H36+H37+H38+H39+H40</f>
        <v>-82694476</v>
      </c>
      <c r="I41" s="97">
        <f>I36+I37+I38+I39+I40</f>
        <v>-238209773</v>
      </c>
    </row>
    <row r="42" spans="1:9" ht="30.6" customHeight="1" x14ac:dyDescent="0.2">
      <c r="A42" s="371" t="s">
        <v>201</v>
      </c>
      <c r="B42" s="371"/>
      <c r="C42" s="371"/>
      <c r="D42" s="371"/>
      <c r="E42" s="371"/>
      <c r="F42" s="371"/>
      <c r="G42" s="88">
        <v>34</v>
      </c>
      <c r="H42" s="97">
        <f>H35+H41</f>
        <v>-77667794</v>
      </c>
      <c r="I42" s="97">
        <f>I35+I41</f>
        <v>-149709207</v>
      </c>
    </row>
    <row r="43" spans="1:9" x14ac:dyDescent="0.2">
      <c r="A43" s="388" t="s">
        <v>202</v>
      </c>
      <c r="B43" s="388"/>
      <c r="C43" s="388"/>
      <c r="D43" s="388"/>
      <c r="E43" s="388"/>
      <c r="F43" s="388"/>
      <c r="G43" s="388"/>
      <c r="H43" s="388"/>
      <c r="I43" s="388"/>
    </row>
    <row r="44" spans="1:9" ht="12.75" customHeight="1" x14ac:dyDescent="0.2">
      <c r="A44" s="360" t="s">
        <v>203</v>
      </c>
      <c r="B44" s="360"/>
      <c r="C44" s="360"/>
      <c r="D44" s="360"/>
      <c r="E44" s="360"/>
      <c r="F44" s="360"/>
      <c r="G44" s="95">
        <v>35</v>
      </c>
      <c r="H44" s="98">
        <v>0</v>
      </c>
      <c r="I44" s="98">
        <v>0</v>
      </c>
    </row>
    <row r="45" spans="1:9" ht="27.6" customHeight="1" x14ac:dyDescent="0.2">
      <c r="A45" s="360" t="s">
        <v>204</v>
      </c>
      <c r="B45" s="360"/>
      <c r="C45" s="360"/>
      <c r="D45" s="360"/>
      <c r="E45" s="360"/>
      <c r="F45" s="360"/>
      <c r="G45" s="95">
        <v>36</v>
      </c>
      <c r="H45" s="98">
        <v>0</v>
      </c>
      <c r="I45" s="98">
        <v>0</v>
      </c>
    </row>
    <row r="46" spans="1:9" ht="12.75" customHeight="1" x14ac:dyDescent="0.2">
      <c r="A46" s="360" t="s">
        <v>205</v>
      </c>
      <c r="B46" s="360"/>
      <c r="C46" s="360"/>
      <c r="D46" s="360"/>
      <c r="E46" s="360"/>
      <c r="F46" s="360"/>
      <c r="G46" s="95">
        <v>37</v>
      </c>
      <c r="H46" s="98">
        <v>344850628</v>
      </c>
      <c r="I46" s="98">
        <v>60173752</v>
      </c>
    </row>
    <row r="47" spans="1:9" ht="12.75" customHeight="1" x14ac:dyDescent="0.2">
      <c r="A47" s="360" t="s">
        <v>206</v>
      </c>
      <c r="B47" s="360"/>
      <c r="C47" s="360"/>
      <c r="D47" s="360"/>
      <c r="E47" s="360"/>
      <c r="F47" s="360"/>
      <c r="G47" s="95">
        <v>38</v>
      </c>
      <c r="H47" s="98">
        <v>1756034</v>
      </c>
      <c r="I47" s="98">
        <v>2739417</v>
      </c>
    </row>
    <row r="48" spans="1:9" ht="25.9" customHeight="1" x14ac:dyDescent="0.2">
      <c r="A48" s="377" t="s">
        <v>207</v>
      </c>
      <c r="B48" s="377"/>
      <c r="C48" s="377"/>
      <c r="D48" s="377"/>
      <c r="E48" s="377"/>
      <c r="F48" s="377"/>
      <c r="G48" s="88">
        <v>39</v>
      </c>
      <c r="H48" s="97">
        <f>H44+H45+H46+H47</f>
        <v>346606662</v>
      </c>
      <c r="I48" s="97">
        <f>I44+I45+I46+I47</f>
        <v>62913169</v>
      </c>
    </row>
    <row r="49" spans="1:9" ht="24.6" customHeight="1" x14ac:dyDescent="0.2">
      <c r="A49" s="360" t="s">
        <v>300</v>
      </c>
      <c r="B49" s="360"/>
      <c r="C49" s="360"/>
      <c r="D49" s="360"/>
      <c r="E49" s="360"/>
      <c r="F49" s="360"/>
      <c r="G49" s="95">
        <v>40</v>
      </c>
      <c r="H49" s="98">
        <v>-679122703</v>
      </c>
      <c r="I49" s="98">
        <v>-439471201</v>
      </c>
    </row>
    <row r="50" spans="1:9" ht="12.75" customHeight="1" x14ac:dyDescent="0.2">
      <c r="A50" s="360" t="s">
        <v>208</v>
      </c>
      <c r="B50" s="360"/>
      <c r="C50" s="360"/>
      <c r="D50" s="360"/>
      <c r="E50" s="360"/>
      <c r="F50" s="360"/>
      <c r="G50" s="95">
        <v>41</v>
      </c>
      <c r="H50" s="98">
        <v>0</v>
      </c>
      <c r="I50" s="98">
        <v>-146265488</v>
      </c>
    </row>
    <row r="51" spans="1:9" ht="12.75" customHeight="1" x14ac:dyDescent="0.2">
      <c r="A51" s="360" t="s">
        <v>209</v>
      </c>
      <c r="B51" s="360"/>
      <c r="C51" s="360"/>
      <c r="D51" s="360"/>
      <c r="E51" s="360"/>
      <c r="F51" s="360"/>
      <c r="G51" s="95">
        <v>42</v>
      </c>
      <c r="H51" s="98">
        <v>0</v>
      </c>
      <c r="I51" s="98">
        <v>0</v>
      </c>
    </row>
    <row r="52" spans="1:9" ht="26.45" customHeight="1" x14ac:dyDescent="0.2">
      <c r="A52" s="360" t="s">
        <v>210</v>
      </c>
      <c r="B52" s="360"/>
      <c r="C52" s="360"/>
      <c r="D52" s="360"/>
      <c r="E52" s="360"/>
      <c r="F52" s="360"/>
      <c r="G52" s="95">
        <v>43</v>
      </c>
      <c r="H52" s="98">
        <v>0</v>
      </c>
      <c r="I52" s="98">
        <v>0</v>
      </c>
    </row>
    <row r="53" spans="1:9" ht="12.75" customHeight="1" x14ac:dyDescent="0.2">
      <c r="A53" s="360" t="s">
        <v>211</v>
      </c>
      <c r="B53" s="360"/>
      <c r="C53" s="360"/>
      <c r="D53" s="360"/>
      <c r="E53" s="360"/>
      <c r="F53" s="360"/>
      <c r="G53" s="95">
        <v>44</v>
      </c>
      <c r="H53" s="98">
        <v>-4197790</v>
      </c>
      <c r="I53" s="98">
        <v>-5401059</v>
      </c>
    </row>
    <row r="54" spans="1:9" ht="27.6" customHeight="1" x14ac:dyDescent="0.2">
      <c r="A54" s="377" t="s">
        <v>212</v>
      </c>
      <c r="B54" s="377"/>
      <c r="C54" s="377"/>
      <c r="D54" s="377"/>
      <c r="E54" s="377"/>
      <c r="F54" s="377"/>
      <c r="G54" s="88">
        <v>45</v>
      </c>
      <c r="H54" s="97">
        <f>H49+H50+H51+H52+H53</f>
        <v>-683320493</v>
      </c>
      <c r="I54" s="97">
        <f>I49+I50+I51+I52+I53</f>
        <v>-591137748</v>
      </c>
    </row>
    <row r="55" spans="1:9" ht="27.6" customHeight="1" x14ac:dyDescent="0.2">
      <c r="A55" s="371" t="s">
        <v>213</v>
      </c>
      <c r="B55" s="371"/>
      <c r="C55" s="371"/>
      <c r="D55" s="371"/>
      <c r="E55" s="371"/>
      <c r="F55" s="371"/>
      <c r="G55" s="88">
        <v>46</v>
      </c>
      <c r="H55" s="97">
        <f>H48+H54</f>
        <v>-336713831</v>
      </c>
      <c r="I55" s="97">
        <f>I48+I54</f>
        <v>-528224579</v>
      </c>
    </row>
    <row r="56" spans="1:9" x14ac:dyDescent="0.2">
      <c r="A56" s="335" t="s">
        <v>214</v>
      </c>
      <c r="B56" s="335"/>
      <c r="C56" s="335"/>
      <c r="D56" s="335"/>
      <c r="E56" s="335"/>
      <c r="F56" s="335"/>
      <c r="G56" s="95">
        <v>47</v>
      </c>
      <c r="H56" s="98">
        <v>0</v>
      </c>
      <c r="I56" s="98">
        <v>0</v>
      </c>
    </row>
    <row r="57" spans="1:9" ht="27" customHeight="1" x14ac:dyDescent="0.2">
      <c r="A57" s="371" t="s">
        <v>215</v>
      </c>
      <c r="B57" s="371"/>
      <c r="C57" s="371"/>
      <c r="D57" s="371"/>
      <c r="E57" s="371"/>
      <c r="F57" s="371"/>
      <c r="G57" s="88">
        <v>48</v>
      </c>
      <c r="H57" s="97">
        <f>H27+H42+H55+H56</f>
        <v>59166549</v>
      </c>
      <c r="I57" s="97">
        <f>I27+I42+I55+I56</f>
        <v>-135581483</v>
      </c>
    </row>
    <row r="58" spans="1:9" ht="15.6" customHeight="1" x14ac:dyDescent="0.2">
      <c r="A58" s="389" t="s">
        <v>216</v>
      </c>
      <c r="B58" s="389"/>
      <c r="C58" s="389"/>
      <c r="D58" s="389"/>
      <c r="E58" s="389"/>
      <c r="F58" s="389"/>
      <c r="G58" s="95">
        <v>49</v>
      </c>
      <c r="H58" s="98">
        <v>522973238</v>
      </c>
      <c r="I58" s="98">
        <v>582139787</v>
      </c>
    </row>
    <row r="59" spans="1:9" ht="28.9" customHeight="1" x14ac:dyDescent="0.2">
      <c r="A59" s="371" t="s">
        <v>217</v>
      </c>
      <c r="B59" s="371"/>
      <c r="C59" s="371"/>
      <c r="D59" s="371"/>
      <c r="E59" s="371"/>
      <c r="F59" s="371"/>
      <c r="G59" s="88">
        <v>50</v>
      </c>
      <c r="H59" s="97">
        <f>H57+H58</f>
        <v>582139787</v>
      </c>
      <c r="I59" s="97">
        <f>I57+I58</f>
        <v>446558304</v>
      </c>
    </row>
  </sheetData>
  <sheetProtection algorithmName="SHA-512" hashValue="ekEOHTEWhwoBBabBVq1jMiefGXul7VGrVmu1iFOSfcXAzyKN+l4JySHf+pFwcZKu+8FskMHWX5W7fqK8qx6HMQ==" saltValue="a4l/lE6ESaeXeg9ZE7DK3g=="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53"/>
  <sheetViews>
    <sheetView view="pageBreakPreview" topLeftCell="A37" zoomScale="110" zoomScaleNormal="100" workbookViewId="0">
      <selection activeCell="H52" sqref="H52:I52"/>
    </sheetView>
  </sheetViews>
  <sheetFormatPr defaultRowHeight="12.75" x14ac:dyDescent="0.2"/>
  <cols>
    <col min="1" max="7" width="9.140625" style="11"/>
    <col min="8" max="9" width="14.85546875" style="32"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367" t="s">
        <v>218</v>
      </c>
      <c r="B1" s="382"/>
      <c r="C1" s="382"/>
      <c r="D1" s="382"/>
      <c r="E1" s="382"/>
      <c r="F1" s="382"/>
      <c r="G1" s="382"/>
      <c r="H1" s="382"/>
      <c r="I1" s="382"/>
    </row>
    <row r="2" spans="1:9" ht="12.75" customHeight="1" x14ac:dyDescent="0.2">
      <c r="A2" s="366" t="s">
        <v>322</v>
      </c>
      <c r="B2" s="342"/>
      <c r="C2" s="342"/>
      <c r="D2" s="342"/>
      <c r="E2" s="342"/>
      <c r="F2" s="342"/>
      <c r="G2" s="342"/>
      <c r="H2" s="342"/>
      <c r="I2" s="342"/>
    </row>
    <row r="3" spans="1:9" x14ac:dyDescent="0.2">
      <c r="A3" s="385" t="s">
        <v>279</v>
      </c>
      <c r="B3" s="391"/>
      <c r="C3" s="391"/>
      <c r="D3" s="391"/>
      <c r="E3" s="391"/>
      <c r="F3" s="391"/>
      <c r="G3" s="391"/>
      <c r="H3" s="391"/>
      <c r="I3" s="391"/>
    </row>
    <row r="4" spans="1:9" x14ac:dyDescent="0.2">
      <c r="A4" s="383" t="s">
        <v>323</v>
      </c>
      <c r="B4" s="346"/>
      <c r="C4" s="346"/>
      <c r="D4" s="346"/>
      <c r="E4" s="346"/>
      <c r="F4" s="346"/>
      <c r="G4" s="346"/>
      <c r="H4" s="346"/>
      <c r="I4" s="347"/>
    </row>
    <row r="5" spans="1:9" ht="33.75" x14ac:dyDescent="0.2">
      <c r="A5" s="361" t="s">
        <v>2</v>
      </c>
      <c r="B5" s="362"/>
      <c r="C5" s="362"/>
      <c r="D5" s="362"/>
      <c r="E5" s="362"/>
      <c r="F5" s="362"/>
      <c r="G5" s="91" t="s">
        <v>106</v>
      </c>
      <c r="H5" s="92" t="s">
        <v>293</v>
      </c>
      <c r="I5" s="92" t="s">
        <v>276</v>
      </c>
    </row>
    <row r="6" spans="1:9" x14ac:dyDescent="0.2">
      <c r="A6" s="387">
        <v>1</v>
      </c>
      <c r="B6" s="362"/>
      <c r="C6" s="362"/>
      <c r="D6" s="362"/>
      <c r="E6" s="362"/>
      <c r="F6" s="362"/>
      <c r="G6" s="93">
        <v>2</v>
      </c>
      <c r="H6" s="92" t="s">
        <v>167</v>
      </c>
      <c r="I6" s="92" t="s">
        <v>168</v>
      </c>
    </row>
    <row r="7" spans="1:9" x14ac:dyDescent="0.2">
      <c r="A7" s="388" t="s">
        <v>169</v>
      </c>
      <c r="B7" s="390"/>
      <c r="C7" s="390"/>
      <c r="D7" s="390"/>
      <c r="E7" s="390"/>
      <c r="F7" s="390"/>
      <c r="G7" s="390"/>
      <c r="H7" s="390"/>
      <c r="I7" s="390"/>
    </row>
    <row r="8" spans="1:9" x14ac:dyDescent="0.2">
      <c r="A8" s="360" t="s">
        <v>219</v>
      </c>
      <c r="B8" s="360"/>
      <c r="C8" s="360"/>
      <c r="D8" s="360"/>
      <c r="E8" s="360"/>
      <c r="F8" s="360"/>
      <c r="G8" s="86">
        <v>1</v>
      </c>
      <c r="H8" s="98">
        <v>0</v>
      </c>
      <c r="I8" s="98">
        <v>0</v>
      </c>
    </row>
    <row r="9" spans="1:9" x14ac:dyDescent="0.2">
      <c r="A9" s="360" t="s">
        <v>220</v>
      </c>
      <c r="B9" s="360"/>
      <c r="C9" s="360"/>
      <c r="D9" s="360"/>
      <c r="E9" s="360"/>
      <c r="F9" s="360"/>
      <c r="G9" s="86">
        <v>2</v>
      </c>
      <c r="H9" s="98">
        <v>0</v>
      </c>
      <c r="I9" s="98">
        <v>0</v>
      </c>
    </row>
    <row r="10" spans="1:9" x14ac:dyDescent="0.2">
      <c r="A10" s="360" t="s">
        <v>221</v>
      </c>
      <c r="B10" s="360"/>
      <c r="C10" s="360"/>
      <c r="D10" s="360"/>
      <c r="E10" s="360"/>
      <c r="F10" s="360"/>
      <c r="G10" s="86">
        <v>3</v>
      </c>
      <c r="H10" s="98">
        <v>0</v>
      </c>
      <c r="I10" s="98">
        <v>0</v>
      </c>
    </row>
    <row r="11" spans="1:9" x14ac:dyDescent="0.2">
      <c r="A11" s="360" t="s">
        <v>222</v>
      </c>
      <c r="B11" s="360"/>
      <c r="C11" s="360"/>
      <c r="D11" s="360"/>
      <c r="E11" s="360"/>
      <c r="F11" s="360"/>
      <c r="G11" s="86">
        <v>4</v>
      </c>
      <c r="H11" s="98">
        <v>0</v>
      </c>
      <c r="I11" s="98">
        <v>0</v>
      </c>
    </row>
    <row r="12" spans="1:9" x14ac:dyDescent="0.2">
      <c r="A12" s="360" t="s">
        <v>390</v>
      </c>
      <c r="B12" s="360"/>
      <c r="C12" s="360"/>
      <c r="D12" s="360"/>
      <c r="E12" s="360"/>
      <c r="F12" s="360"/>
      <c r="G12" s="86">
        <v>5</v>
      </c>
      <c r="H12" s="98">
        <v>0</v>
      </c>
      <c r="I12" s="98">
        <v>0</v>
      </c>
    </row>
    <row r="13" spans="1:9" ht="24" customHeight="1" x14ac:dyDescent="0.2">
      <c r="A13" s="373" t="s">
        <v>398</v>
      </c>
      <c r="B13" s="373"/>
      <c r="C13" s="373"/>
      <c r="D13" s="373"/>
      <c r="E13" s="373"/>
      <c r="F13" s="373"/>
      <c r="G13" s="88">
        <v>6</v>
      </c>
      <c r="H13" s="102">
        <f>SUM(H8:H12)</f>
        <v>0</v>
      </c>
      <c r="I13" s="102">
        <f>SUM(I8:I12)</f>
        <v>0</v>
      </c>
    </row>
    <row r="14" spans="1:9" x14ac:dyDescent="0.2">
      <c r="A14" s="360" t="s">
        <v>391</v>
      </c>
      <c r="B14" s="360"/>
      <c r="C14" s="360"/>
      <c r="D14" s="360"/>
      <c r="E14" s="360"/>
      <c r="F14" s="360"/>
      <c r="G14" s="86">
        <v>7</v>
      </c>
      <c r="H14" s="98">
        <v>0</v>
      </c>
      <c r="I14" s="98">
        <v>0</v>
      </c>
    </row>
    <row r="15" spans="1:9" x14ac:dyDescent="0.2">
      <c r="A15" s="360" t="s">
        <v>392</v>
      </c>
      <c r="B15" s="360"/>
      <c r="C15" s="360"/>
      <c r="D15" s="360"/>
      <c r="E15" s="360"/>
      <c r="F15" s="360"/>
      <c r="G15" s="86">
        <v>8</v>
      </c>
      <c r="H15" s="98">
        <v>0</v>
      </c>
      <c r="I15" s="98">
        <v>0</v>
      </c>
    </row>
    <row r="16" spans="1:9" x14ac:dyDescent="0.2">
      <c r="A16" s="360" t="s">
        <v>393</v>
      </c>
      <c r="B16" s="360"/>
      <c r="C16" s="360"/>
      <c r="D16" s="360"/>
      <c r="E16" s="360"/>
      <c r="F16" s="360"/>
      <c r="G16" s="86">
        <v>9</v>
      </c>
      <c r="H16" s="98">
        <v>0</v>
      </c>
      <c r="I16" s="98">
        <v>0</v>
      </c>
    </row>
    <row r="17" spans="1:9" x14ac:dyDescent="0.2">
      <c r="A17" s="360" t="s">
        <v>394</v>
      </c>
      <c r="B17" s="360"/>
      <c r="C17" s="360"/>
      <c r="D17" s="360"/>
      <c r="E17" s="360"/>
      <c r="F17" s="360"/>
      <c r="G17" s="86">
        <v>10</v>
      </c>
      <c r="H17" s="98">
        <v>0</v>
      </c>
      <c r="I17" s="98">
        <v>0</v>
      </c>
    </row>
    <row r="18" spans="1:9" x14ac:dyDescent="0.2">
      <c r="A18" s="360" t="s">
        <v>395</v>
      </c>
      <c r="B18" s="360"/>
      <c r="C18" s="360"/>
      <c r="D18" s="360"/>
      <c r="E18" s="360"/>
      <c r="F18" s="360"/>
      <c r="G18" s="86">
        <v>11</v>
      </c>
      <c r="H18" s="98">
        <v>0</v>
      </c>
      <c r="I18" s="98">
        <v>0</v>
      </c>
    </row>
    <row r="19" spans="1:9" x14ac:dyDescent="0.2">
      <c r="A19" s="360" t="s">
        <v>396</v>
      </c>
      <c r="B19" s="360"/>
      <c r="C19" s="360"/>
      <c r="D19" s="360"/>
      <c r="E19" s="360"/>
      <c r="F19" s="360"/>
      <c r="G19" s="86">
        <v>12</v>
      </c>
      <c r="H19" s="98">
        <v>0</v>
      </c>
      <c r="I19" s="98">
        <v>0</v>
      </c>
    </row>
    <row r="20" spans="1:9" ht="26.25" customHeight="1" x14ac:dyDescent="0.2">
      <c r="A20" s="373" t="s">
        <v>399</v>
      </c>
      <c r="B20" s="373"/>
      <c r="C20" s="373"/>
      <c r="D20" s="373"/>
      <c r="E20" s="373"/>
      <c r="F20" s="373"/>
      <c r="G20" s="88">
        <v>13</v>
      </c>
      <c r="H20" s="102">
        <f>SUM(H14:H19)</f>
        <v>0</v>
      </c>
      <c r="I20" s="102">
        <f>SUM(I14:I19)</f>
        <v>0</v>
      </c>
    </row>
    <row r="21" spans="1:9" ht="25.9" customHeight="1" x14ac:dyDescent="0.2">
      <c r="A21" s="371" t="s">
        <v>400</v>
      </c>
      <c r="B21" s="371"/>
      <c r="C21" s="371"/>
      <c r="D21" s="371"/>
      <c r="E21" s="371"/>
      <c r="F21" s="371"/>
      <c r="G21" s="88">
        <v>14</v>
      </c>
      <c r="H21" s="97">
        <f>H13+H20</f>
        <v>0</v>
      </c>
      <c r="I21" s="97">
        <f>I13+I20</f>
        <v>0</v>
      </c>
    </row>
    <row r="22" spans="1:9" x14ac:dyDescent="0.2">
      <c r="A22" s="388" t="s">
        <v>187</v>
      </c>
      <c r="B22" s="390"/>
      <c r="C22" s="390"/>
      <c r="D22" s="390"/>
      <c r="E22" s="390"/>
      <c r="F22" s="390"/>
      <c r="G22" s="390"/>
      <c r="H22" s="390"/>
      <c r="I22" s="390"/>
    </row>
    <row r="23" spans="1:9" ht="26.45" customHeight="1" x14ac:dyDescent="0.2">
      <c r="A23" s="360" t="s">
        <v>223</v>
      </c>
      <c r="B23" s="360"/>
      <c r="C23" s="360"/>
      <c r="D23" s="360"/>
      <c r="E23" s="360"/>
      <c r="F23" s="360"/>
      <c r="G23" s="86">
        <v>15</v>
      </c>
      <c r="H23" s="98">
        <v>0</v>
      </c>
      <c r="I23" s="98">
        <v>0</v>
      </c>
    </row>
    <row r="24" spans="1:9" x14ac:dyDescent="0.2">
      <c r="A24" s="360" t="s">
        <v>224</v>
      </c>
      <c r="B24" s="360"/>
      <c r="C24" s="360"/>
      <c r="D24" s="360"/>
      <c r="E24" s="360"/>
      <c r="F24" s="360"/>
      <c r="G24" s="86">
        <v>16</v>
      </c>
      <c r="H24" s="98">
        <v>0</v>
      </c>
      <c r="I24" s="98">
        <v>0</v>
      </c>
    </row>
    <row r="25" spans="1:9" x14ac:dyDescent="0.2">
      <c r="A25" s="360" t="s">
        <v>225</v>
      </c>
      <c r="B25" s="360"/>
      <c r="C25" s="360"/>
      <c r="D25" s="360"/>
      <c r="E25" s="360"/>
      <c r="F25" s="360"/>
      <c r="G25" s="86">
        <v>17</v>
      </c>
      <c r="H25" s="98">
        <v>0</v>
      </c>
      <c r="I25" s="98">
        <v>0</v>
      </c>
    </row>
    <row r="26" spans="1:9" x14ac:dyDescent="0.2">
      <c r="A26" s="360" t="s">
        <v>226</v>
      </c>
      <c r="B26" s="360"/>
      <c r="C26" s="360"/>
      <c r="D26" s="360"/>
      <c r="E26" s="360"/>
      <c r="F26" s="360"/>
      <c r="G26" s="86">
        <v>18</v>
      </c>
      <c r="H26" s="98">
        <v>0</v>
      </c>
      <c r="I26" s="98">
        <v>0</v>
      </c>
    </row>
    <row r="27" spans="1:9" x14ac:dyDescent="0.2">
      <c r="A27" s="360" t="s">
        <v>227</v>
      </c>
      <c r="B27" s="360"/>
      <c r="C27" s="360"/>
      <c r="D27" s="360"/>
      <c r="E27" s="360"/>
      <c r="F27" s="360"/>
      <c r="G27" s="86">
        <v>19</v>
      </c>
      <c r="H27" s="98">
        <v>0</v>
      </c>
      <c r="I27" s="98">
        <v>0</v>
      </c>
    </row>
    <row r="28" spans="1:9" x14ac:dyDescent="0.2">
      <c r="A28" s="360" t="s">
        <v>228</v>
      </c>
      <c r="B28" s="360"/>
      <c r="C28" s="360"/>
      <c r="D28" s="360"/>
      <c r="E28" s="360"/>
      <c r="F28" s="360"/>
      <c r="G28" s="86">
        <v>20</v>
      </c>
      <c r="H28" s="98">
        <v>0</v>
      </c>
      <c r="I28" s="98">
        <v>0</v>
      </c>
    </row>
    <row r="29" spans="1:9" ht="25.15" customHeight="1" x14ac:dyDescent="0.2">
      <c r="A29" s="377" t="s">
        <v>430</v>
      </c>
      <c r="B29" s="377"/>
      <c r="C29" s="377"/>
      <c r="D29" s="377"/>
      <c r="E29" s="377"/>
      <c r="F29" s="377"/>
      <c r="G29" s="88">
        <v>21</v>
      </c>
      <c r="H29" s="97">
        <f>SUM(H23:H28)</f>
        <v>0</v>
      </c>
      <c r="I29" s="97">
        <f>SUM(I23:I28)</f>
        <v>0</v>
      </c>
    </row>
    <row r="30" spans="1:9" ht="21" customHeight="1" x14ac:dyDescent="0.2">
      <c r="A30" s="360" t="s">
        <v>229</v>
      </c>
      <c r="B30" s="360"/>
      <c r="C30" s="360"/>
      <c r="D30" s="360"/>
      <c r="E30" s="360"/>
      <c r="F30" s="360"/>
      <c r="G30" s="86">
        <v>22</v>
      </c>
      <c r="H30" s="98">
        <v>0</v>
      </c>
      <c r="I30" s="98">
        <v>0</v>
      </c>
    </row>
    <row r="31" spans="1:9" x14ac:dyDescent="0.2">
      <c r="A31" s="360" t="s">
        <v>230</v>
      </c>
      <c r="B31" s="360"/>
      <c r="C31" s="360"/>
      <c r="D31" s="360"/>
      <c r="E31" s="360"/>
      <c r="F31" s="360"/>
      <c r="G31" s="86">
        <v>23</v>
      </c>
      <c r="H31" s="98">
        <v>0</v>
      </c>
      <c r="I31" s="98">
        <v>0</v>
      </c>
    </row>
    <row r="32" spans="1:9" x14ac:dyDescent="0.2">
      <c r="A32" s="360" t="s">
        <v>397</v>
      </c>
      <c r="B32" s="360"/>
      <c r="C32" s="360"/>
      <c r="D32" s="360"/>
      <c r="E32" s="360"/>
      <c r="F32" s="360"/>
      <c r="G32" s="86">
        <v>24</v>
      </c>
      <c r="H32" s="98">
        <v>0</v>
      </c>
      <c r="I32" s="98">
        <v>0</v>
      </c>
    </row>
    <row r="33" spans="1:9" x14ac:dyDescent="0.2">
      <c r="A33" s="360" t="s">
        <v>231</v>
      </c>
      <c r="B33" s="360"/>
      <c r="C33" s="360"/>
      <c r="D33" s="360"/>
      <c r="E33" s="360"/>
      <c r="F33" s="360"/>
      <c r="G33" s="86">
        <v>25</v>
      </c>
      <c r="H33" s="98">
        <v>0</v>
      </c>
      <c r="I33" s="98">
        <v>0</v>
      </c>
    </row>
    <row r="34" spans="1:9" x14ac:dyDescent="0.2">
      <c r="A34" s="360" t="s">
        <v>232</v>
      </c>
      <c r="B34" s="360"/>
      <c r="C34" s="360"/>
      <c r="D34" s="360"/>
      <c r="E34" s="360"/>
      <c r="F34" s="360"/>
      <c r="G34" s="86">
        <v>26</v>
      </c>
      <c r="H34" s="98">
        <v>0</v>
      </c>
      <c r="I34" s="98">
        <v>0</v>
      </c>
    </row>
    <row r="35" spans="1:9" ht="28.9" customHeight="1" x14ac:dyDescent="0.2">
      <c r="A35" s="377" t="s">
        <v>431</v>
      </c>
      <c r="B35" s="377"/>
      <c r="C35" s="377"/>
      <c r="D35" s="377"/>
      <c r="E35" s="377"/>
      <c r="F35" s="377"/>
      <c r="G35" s="88">
        <v>27</v>
      </c>
      <c r="H35" s="97">
        <f>SUM(H30:H34)</f>
        <v>0</v>
      </c>
      <c r="I35" s="97">
        <f>SUM(I30:I34)</f>
        <v>0</v>
      </c>
    </row>
    <row r="36" spans="1:9" ht="26.45" customHeight="1" x14ac:dyDescent="0.2">
      <c r="A36" s="371" t="s">
        <v>401</v>
      </c>
      <c r="B36" s="371"/>
      <c r="C36" s="371"/>
      <c r="D36" s="371"/>
      <c r="E36" s="371"/>
      <c r="F36" s="371"/>
      <c r="G36" s="88">
        <v>28</v>
      </c>
      <c r="H36" s="97">
        <f>H29+H35</f>
        <v>0</v>
      </c>
      <c r="I36" s="97">
        <f>I29+I35</f>
        <v>0</v>
      </c>
    </row>
    <row r="37" spans="1:9" x14ac:dyDescent="0.2">
      <c r="A37" s="388" t="s">
        <v>202</v>
      </c>
      <c r="B37" s="390"/>
      <c r="C37" s="390"/>
      <c r="D37" s="390"/>
      <c r="E37" s="390"/>
      <c r="F37" s="390"/>
      <c r="G37" s="390">
        <v>0</v>
      </c>
      <c r="H37" s="390"/>
      <c r="I37" s="390"/>
    </row>
    <row r="38" spans="1:9" x14ac:dyDescent="0.2">
      <c r="A38" s="335" t="s">
        <v>233</v>
      </c>
      <c r="B38" s="335"/>
      <c r="C38" s="335"/>
      <c r="D38" s="335"/>
      <c r="E38" s="335"/>
      <c r="F38" s="335"/>
      <c r="G38" s="86">
        <v>29</v>
      </c>
      <c r="H38" s="98">
        <v>0</v>
      </c>
      <c r="I38" s="98">
        <v>0</v>
      </c>
    </row>
    <row r="39" spans="1:9" ht="21.6" customHeight="1" x14ac:dyDescent="0.2">
      <c r="A39" s="335" t="s">
        <v>234</v>
      </c>
      <c r="B39" s="335"/>
      <c r="C39" s="335"/>
      <c r="D39" s="335"/>
      <c r="E39" s="335"/>
      <c r="F39" s="335"/>
      <c r="G39" s="86">
        <v>30</v>
      </c>
      <c r="H39" s="98">
        <v>0</v>
      </c>
      <c r="I39" s="98">
        <v>0</v>
      </c>
    </row>
    <row r="40" spans="1:9" x14ac:dyDescent="0.2">
      <c r="A40" s="335" t="s">
        <v>235</v>
      </c>
      <c r="B40" s="335"/>
      <c r="C40" s="335"/>
      <c r="D40" s="335"/>
      <c r="E40" s="335"/>
      <c r="F40" s="335"/>
      <c r="G40" s="86">
        <v>31</v>
      </c>
      <c r="H40" s="98">
        <v>0</v>
      </c>
      <c r="I40" s="98">
        <v>0</v>
      </c>
    </row>
    <row r="41" spans="1:9" x14ac:dyDescent="0.2">
      <c r="A41" s="335" t="s">
        <v>236</v>
      </c>
      <c r="B41" s="335"/>
      <c r="C41" s="335"/>
      <c r="D41" s="335"/>
      <c r="E41" s="335"/>
      <c r="F41" s="335"/>
      <c r="G41" s="86">
        <v>32</v>
      </c>
      <c r="H41" s="98">
        <v>0</v>
      </c>
      <c r="I41" s="98">
        <v>0</v>
      </c>
    </row>
    <row r="42" spans="1:9" ht="26.45" customHeight="1" x14ac:dyDescent="0.2">
      <c r="A42" s="377" t="s">
        <v>432</v>
      </c>
      <c r="B42" s="377"/>
      <c r="C42" s="377"/>
      <c r="D42" s="377"/>
      <c r="E42" s="377"/>
      <c r="F42" s="377"/>
      <c r="G42" s="88">
        <v>33</v>
      </c>
      <c r="H42" s="97">
        <f>H41+H40+H39+H38</f>
        <v>0</v>
      </c>
      <c r="I42" s="97">
        <f>I41+I40+I39+I38</f>
        <v>0</v>
      </c>
    </row>
    <row r="43" spans="1:9" ht="22.9" customHeight="1" x14ac:dyDescent="0.2">
      <c r="A43" s="335" t="s">
        <v>237</v>
      </c>
      <c r="B43" s="335"/>
      <c r="C43" s="335"/>
      <c r="D43" s="335"/>
      <c r="E43" s="335"/>
      <c r="F43" s="335"/>
      <c r="G43" s="86">
        <v>34</v>
      </c>
      <c r="H43" s="98">
        <v>0</v>
      </c>
      <c r="I43" s="98">
        <v>0</v>
      </c>
    </row>
    <row r="44" spans="1:9" x14ac:dyDescent="0.2">
      <c r="A44" s="335" t="s">
        <v>238</v>
      </c>
      <c r="B44" s="335"/>
      <c r="C44" s="335"/>
      <c r="D44" s="335"/>
      <c r="E44" s="335"/>
      <c r="F44" s="335"/>
      <c r="G44" s="86">
        <v>35</v>
      </c>
      <c r="H44" s="98">
        <v>0</v>
      </c>
      <c r="I44" s="98">
        <v>0</v>
      </c>
    </row>
    <row r="45" spans="1:9" x14ac:dyDescent="0.2">
      <c r="A45" s="335" t="s">
        <v>239</v>
      </c>
      <c r="B45" s="335"/>
      <c r="C45" s="335"/>
      <c r="D45" s="335"/>
      <c r="E45" s="335"/>
      <c r="F45" s="335"/>
      <c r="G45" s="86">
        <v>36</v>
      </c>
      <c r="H45" s="98">
        <v>0</v>
      </c>
      <c r="I45" s="98">
        <v>0</v>
      </c>
    </row>
    <row r="46" spans="1:9" ht="25.15" customHeight="1" x14ac:dyDescent="0.2">
      <c r="A46" s="335" t="s">
        <v>240</v>
      </c>
      <c r="B46" s="335"/>
      <c r="C46" s="335"/>
      <c r="D46" s="335"/>
      <c r="E46" s="335"/>
      <c r="F46" s="335"/>
      <c r="G46" s="86">
        <v>37</v>
      </c>
      <c r="H46" s="98">
        <v>0</v>
      </c>
      <c r="I46" s="98">
        <v>0</v>
      </c>
    </row>
    <row r="47" spans="1:9" x14ac:dyDescent="0.2">
      <c r="A47" s="335" t="s">
        <v>241</v>
      </c>
      <c r="B47" s="335"/>
      <c r="C47" s="335"/>
      <c r="D47" s="335"/>
      <c r="E47" s="335"/>
      <c r="F47" s="335"/>
      <c r="G47" s="86">
        <v>38</v>
      </c>
      <c r="H47" s="98">
        <v>0</v>
      </c>
      <c r="I47" s="98">
        <v>0</v>
      </c>
    </row>
    <row r="48" spans="1:9" ht="25.15" customHeight="1" x14ac:dyDescent="0.2">
      <c r="A48" s="377" t="s">
        <v>433</v>
      </c>
      <c r="B48" s="377"/>
      <c r="C48" s="377"/>
      <c r="D48" s="377"/>
      <c r="E48" s="377"/>
      <c r="F48" s="377"/>
      <c r="G48" s="88">
        <v>39</v>
      </c>
      <c r="H48" s="97">
        <f>H47+H46+H45+H44+H43</f>
        <v>0</v>
      </c>
      <c r="I48" s="97">
        <f>I47+I46+I45+I44+I43</f>
        <v>0</v>
      </c>
    </row>
    <row r="49" spans="1:9" ht="28.15" customHeight="1" x14ac:dyDescent="0.2">
      <c r="A49" s="371" t="s">
        <v>443</v>
      </c>
      <c r="B49" s="371"/>
      <c r="C49" s="371"/>
      <c r="D49" s="371"/>
      <c r="E49" s="371"/>
      <c r="F49" s="371"/>
      <c r="G49" s="88">
        <v>40</v>
      </c>
      <c r="H49" s="97">
        <f>H48+H42</f>
        <v>0</v>
      </c>
      <c r="I49" s="97">
        <f>I48+I42</f>
        <v>0</v>
      </c>
    </row>
    <row r="50" spans="1:9" x14ac:dyDescent="0.2">
      <c r="A50" s="360" t="s">
        <v>242</v>
      </c>
      <c r="B50" s="360"/>
      <c r="C50" s="360"/>
      <c r="D50" s="360"/>
      <c r="E50" s="360"/>
      <c r="F50" s="360"/>
      <c r="G50" s="86">
        <v>41</v>
      </c>
      <c r="H50" s="98">
        <v>0</v>
      </c>
      <c r="I50" s="98">
        <v>0</v>
      </c>
    </row>
    <row r="51" spans="1:9" ht="24.6" customHeight="1" x14ac:dyDescent="0.2">
      <c r="A51" s="371" t="s">
        <v>402</v>
      </c>
      <c r="B51" s="371"/>
      <c r="C51" s="371"/>
      <c r="D51" s="371"/>
      <c r="E51" s="371"/>
      <c r="F51" s="371"/>
      <c r="G51" s="88">
        <v>42</v>
      </c>
      <c r="H51" s="97">
        <f>H21+H36+H49+H50</f>
        <v>0</v>
      </c>
      <c r="I51" s="97">
        <f>I21+I36+I49+I50</f>
        <v>0</v>
      </c>
    </row>
    <row r="52" spans="1:9" x14ac:dyDescent="0.2">
      <c r="A52" s="389" t="s">
        <v>216</v>
      </c>
      <c r="B52" s="389"/>
      <c r="C52" s="389"/>
      <c r="D52" s="389"/>
      <c r="E52" s="389"/>
      <c r="F52" s="389"/>
      <c r="G52" s="86">
        <v>43</v>
      </c>
      <c r="H52" s="98">
        <v>0</v>
      </c>
      <c r="I52" s="98">
        <v>0</v>
      </c>
    </row>
    <row r="53" spans="1:9" ht="28.9" customHeight="1" x14ac:dyDescent="0.2">
      <c r="A53" s="389" t="s">
        <v>403</v>
      </c>
      <c r="B53" s="389"/>
      <c r="C53" s="389"/>
      <c r="D53" s="389"/>
      <c r="E53" s="389"/>
      <c r="F53" s="389"/>
      <c r="G53" s="86">
        <v>44</v>
      </c>
      <c r="H53" s="103">
        <f>H52+H51</f>
        <v>0</v>
      </c>
      <c r="I53" s="103">
        <f>I52+I51</f>
        <v>0</v>
      </c>
    </row>
  </sheetData>
  <sheetProtection algorithmName="SHA-512" hashValue="rr9uoK+/tqdTlbTppi3sBXuZMS98osz215JXu0NDdAe884Q5M9t4ErcO7BjF2tqc8Nl9NMpSU0kaYprCrSqQjg==" saltValue="Nq3ikPehPkcXq2cCsQdMZ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36:I36 H33:I33 H49:I51 H20:I21">
      <formula1>999999999999</formula1>
    </dataValidation>
    <dataValidation type="whole" operator="lessThanOrEqual" allowBlank="1" showInputMessage="1" showErrorMessage="1" errorTitle="Pogrešan upis" error="Dopušten je upis samo negativnih cjelobrojnih vrijednosti ili nule" sqref="H43:I48 H30:I32 H34:I35 H14:I19">
      <formula1>0</formula1>
    </dataValidation>
    <dataValidation type="whole" operator="greaterThanOrEqual" allowBlank="1" showInputMessage="1" showErrorMessage="1" errorTitle="Pogrešan upis" error="Dopušten je upis samo pozitivnih cjelobrojnih vrijednosti" sqref="H52:I53 H38:I42 H23:I29 H8:I13">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C63"/>
  <sheetViews>
    <sheetView view="pageBreakPreview" topLeftCell="A4" zoomScale="80" zoomScaleNormal="100" zoomScaleSheetLayoutView="80" workbookViewId="0">
      <selection activeCell="A12" sqref="A12:F13"/>
    </sheetView>
  </sheetViews>
  <sheetFormatPr defaultRowHeight="12.75" x14ac:dyDescent="0.2"/>
  <cols>
    <col min="1" max="4" width="9.140625" style="2"/>
    <col min="5" max="5" width="10.140625" style="2" bestFit="1" customWidth="1"/>
    <col min="6" max="6" width="9.140625" style="2"/>
    <col min="7" max="7" width="11" style="2" bestFit="1" customWidth="1"/>
    <col min="8" max="25" width="13.42578125" style="38"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92" t="s">
        <v>243</v>
      </c>
      <c r="B1" s="393"/>
      <c r="C1" s="393"/>
      <c r="D1" s="393"/>
      <c r="E1" s="393"/>
      <c r="F1" s="393"/>
      <c r="G1" s="393"/>
      <c r="H1" s="393"/>
      <c r="I1" s="393"/>
      <c r="J1" s="393"/>
      <c r="K1" s="37"/>
    </row>
    <row r="2" spans="1:25" ht="15.75" x14ac:dyDescent="0.2">
      <c r="A2" s="3"/>
      <c r="B2" s="4"/>
      <c r="C2" s="394" t="s">
        <v>244</v>
      </c>
      <c r="D2" s="394"/>
      <c r="E2" s="5">
        <v>44562</v>
      </c>
      <c r="F2" s="6" t="s">
        <v>0</v>
      </c>
      <c r="G2" s="5">
        <v>44926</v>
      </c>
      <c r="H2" s="39"/>
      <c r="I2" s="39"/>
      <c r="J2" s="39"/>
      <c r="K2" s="40"/>
      <c r="X2" s="41" t="s">
        <v>279</v>
      </c>
    </row>
    <row r="3" spans="1:25" ht="13.5" customHeight="1" thickBot="1" x14ac:dyDescent="0.25">
      <c r="A3" s="397" t="s">
        <v>245</v>
      </c>
      <c r="B3" s="398"/>
      <c r="C3" s="398"/>
      <c r="D3" s="398"/>
      <c r="E3" s="398"/>
      <c r="F3" s="398"/>
      <c r="G3" s="401" t="s">
        <v>3</v>
      </c>
      <c r="H3" s="403" t="s">
        <v>246</v>
      </c>
      <c r="I3" s="403"/>
      <c r="J3" s="403"/>
      <c r="K3" s="403"/>
      <c r="L3" s="403"/>
      <c r="M3" s="403"/>
      <c r="N3" s="403"/>
      <c r="O3" s="403"/>
      <c r="P3" s="403"/>
      <c r="Q3" s="403"/>
      <c r="R3" s="403"/>
      <c r="S3" s="403"/>
      <c r="T3" s="403"/>
      <c r="U3" s="403"/>
      <c r="V3" s="403"/>
      <c r="W3" s="403"/>
      <c r="X3" s="403" t="s">
        <v>407</v>
      </c>
      <c r="Y3" s="405" t="s">
        <v>247</v>
      </c>
    </row>
    <row r="4" spans="1:25" ht="90.75" thickBot="1" x14ac:dyDescent="0.25">
      <c r="A4" s="399"/>
      <c r="B4" s="400"/>
      <c r="C4" s="400"/>
      <c r="D4" s="400"/>
      <c r="E4" s="400"/>
      <c r="F4" s="400"/>
      <c r="G4" s="402"/>
      <c r="H4" s="42" t="s">
        <v>248</v>
      </c>
      <c r="I4" s="42" t="s">
        <v>249</v>
      </c>
      <c r="J4" s="42" t="s">
        <v>250</v>
      </c>
      <c r="K4" s="42" t="s">
        <v>251</v>
      </c>
      <c r="L4" s="42" t="s">
        <v>252</v>
      </c>
      <c r="M4" s="42" t="s">
        <v>253</v>
      </c>
      <c r="N4" s="42" t="s">
        <v>254</v>
      </c>
      <c r="O4" s="42" t="s">
        <v>255</v>
      </c>
      <c r="P4" s="104" t="s">
        <v>404</v>
      </c>
      <c r="Q4" s="42" t="s">
        <v>256</v>
      </c>
      <c r="R4" s="42" t="s">
        <v>257</v>
      </c>
      <c r="S4" s="104" t="s">
        <v>405</v>
      </c>
      <c r="T4" s="104" t="s">
        <v>406</v>
      </c>
      <c r="U4" s="42" t="s">
        <v>258</v>
      </c>
      <c r="V4" s="42" t="s">
        <v>259</v>
      </c>
      <c r="W4" s="42" t="s">
        <v>260</v>
      </c>
      <c r="X4" s="404"/>
      <c r="Y4" s="406"/>
    </row>
    <row r="5" spans="1:25" ht="22.5" x14ac:dyDescent="0.2">
      <c r="A5" s="407">
        <v>1</v>
      </c>
      <c r="B5" s="408"/>
      <c r="C5" s="408"/>
      <c r="D5" s="408"/>
      <c r="E5" s="408"/>
      <c r="F5" s="408"/>
      <c r="G5" s="7">
        <v>2</v>
      </c>
      <c r="H5" s="43" t="s">
        <v>167</v>
      </c>
      <c r="I5" s="44" t="s">
        <v>168</v>
      </c>
      <c r="J5" s="43" t="s">
        <v>280</v>
      </c>
      <c r="K5" s="44" t="s">
        <v>281</v>
      </c>
      <c r="L5" s="43" t="s">
        <v>282</v>
      </c>
      <c r="M5" s="44" t="s">
        <v>283</v>
      </c>
      <c r="N5" s="43" t="s">
        <v>284</v>
      </c>
      <c r="O5" s="44" t="s">
        <v>285</v>
      </c>
      <c r="P5" s="43" t="s">
        <v>286</v>
      </c>
      <c r="Q5" s="44" t="s">
        <v>287</v>
      </c>
      <c r="R5" s="43" t="s">
        <v>288</v>
      </c>
      <c r="S5" s="43" t="s">
        <v>289</v>
      </c>
      <c r="T5" s="43" t="s">
        <v>290</v>
      </c>
      <c r="U5" s="43" t="s">
        <v>408</v>
      </c>
      <c r="V5" s="43" t="s">
        <v>291</v>
      </c>
      <c r="W5" s="43" t="s">
        <v>409</v>
      </c>
      <c r="X5" s="43">
        <v>19</v>
      </c>
      <c r="Y5" s="45" t="s">
        <v>410</v>
      </c>
    </row>
    <row r="6" spans="1:25" x14ac:dyDescent="0.2">
      <c r="A6" s="409" t="s">
        <v>261</v>
      </c>
      <c r="B6" s="409"/>
      <c r="C6" s="409"/>
      <c r="D6" s="409"/>
      <c r="E6" s="409"/>
      <c r="F6" s="409"/>
      <c r="G6" s="409"/>
      <c r="H6" s="409"/>
      <c r="I6" s="409"/>
      <c r="J6" s="409"/>
      <c r="K6" s="409"/>
      <c r="L6" s="409"/>
      <c r="M6" s="409"/>
      <c r="N6" s="410"/>
      <c r="O6" s="410"/>
      <c r="P6" s="410"/>
      <c r="Q6" s="410"/>
      <c r="R6" s="410"/>
      <c r="S6" s="410"/>
      <c r="T6" s="410"/>
      <c r="U6" s="410"/>
      <c r="V6" s="410"/>
      <c r="W6" s="410"/>
      <c r="X6" s="410"/>
      <c r="Y6" s="411"/>
    </row>
    <row r="7" spans="1:25" x14ac:dyDescent="0.2">
      <c r="A7" s="412" t="s">
        <v>294</v>
      </c>
      <c r="B7" s="412"/>
      <c r="C7" s="412"/>
      <c r="D7" s="412"/>
      <c r="E7" s="412"/>
      <c r="F7" s="412"/>
      <c r="G7" s="8">
        <v>1</v>
      </c>
      <c r="H7" s="46">
        <v>1672021210</v>
      </c>
      <c r="I7" s="46">
        <v>5710563</v>
      </c>
      <c r="J7" s="46">
        <v>83601061</v>
      </c>
      <c r="K7" s="46">
        <v>136815284</v>
      </c>
      <c r="L7" s="46">
        <v>124418266</v>
      </c>
      <c r="M7" s="46">
        <v>0</v>
      </c>
      <c r="N7" s="46">
        <v>2249472</v>
      </c>
      <c r="O7" s="46">
        <v>0</v>
      </c>
      <c r="P7" s="46">
        <v>872</v>
      </c>
      <c r="Q7" s="46">
        <v>0</v>
      </c>
      <c r="R7" s="46">
        <v>0</v>
      </c>
      <c r="S7" s="46">
        <v>0</v>
      </c>
      <c r="T7" s="46">
        <v>0</v>
      </c>
      <c r="U7" s="46">
        <v>917793503</v>
      </c>
      <c r="V7" s="46">
        <v>-308549679</v>
      </c>
      <c r="W7" s="47">
        <f>H7+I7+J7+K7-L7+M7+N7+O7+P7+Q7+R7+U7+V7+S7+T7</f>
        <v>2385224020</v>
      </c>
      <c r="X7" s="46">
        <v>0</v>
      </c>
      <c r="Y7" s="47">
        <f>W7+X7</f>
        <v>2385224020</v>
      </c>
    </row>
    <row r="8" spans="1:25" x14ac:dyDescent="0.2">
      <c r="A8" s="395" t="s">
        <v>262</v>
      </c>
      <c r="B8" s="395"/>
      <c r="C8" s="395"/>
      <c r="D8" s="395"/>
      <c r="E8" s="395"/>
      <c r="F8" s="395"/>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x14ac:dyDescent="0.2">
      <c r="A9" s="395" t="s">
        <v>263</v>
      </c>
      <c r="B9" s="395"/>
      <c r="C9" s="395"/>
      <c r="D9" s="395"/>
      <c r="E9" s="395"/>
      <c r="F9" s="395"/>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x14ac:dyDescent="0.2">
      <c r="A10" s="396" t="s">
        <v>295</v>
      </c>
      <c r="B10" s="396"/>
      <c r="C10" s="396"/>
      <c r="D10" s="396"/>
      <c r="E10" s="396"/>
      <c r="F10" s="396"/>
      <c r="G10" s="9">
        <v>4</v>
      </c>
      <c r="H10" s="48">
        <f>H7+H8+H9</f>
        <v>1672021210</v>
      </c>
      <c r="I10" s="48">
        <f t="shared" ref="I10:Y10" si="2">I7+I8+I9</f>
        <v>5710563</v>
      </c>
      <c r="J10" s="48">
        <f t="shared" si="2"/>
        <v>83601061</v>
      </c>
      <c r="K10" s="48">
        <f t="shared" si="2"/>
        <v>136815284</v>
      </c>
      <c r="L10" s="48">
        <f t="shared" si="2"/>
        <v>124418266</v>
      </c>
      <c r="M10" s="48">
        <f t="shared" si="2"/>
        <v>0</v>
      </c>
      <c r="N10" s="48">
        <f t="shared" si="2"/>
        <v>2249472</v>
      </c>
      <c r="O10" s="48">
        <f t="shared" si="2"/>
        <v>0</v>
      </c>
      <c r="P10" s="48">
        <f t="shared" si="2"/>
        <v>872</v>
      </c>
      <c r="Q10" s="48">
        <f t="shared" si="2"/>
        <v>0</v>
      </c>
      <c r="R10" s="48">
        <f t="shared" si="2"/>
        <v>0</v>
      </c>
      <c r="S10" s="48">
        <f t="shared" si="2"/>
        <v>0</v>
      </c>
      <c r="T10" s="48">
        <f t="shared" si="2"/>
        <v>0</v>
      </c>
      <c r="U10" s="48">
        <f t="shared" si="2"/>
        <v>917793503</v>
      </c>
      <c r="V10" s="48">
        <f t="shared" si="2"/>
        <v>-308549679</v>
      </c>
      <c r="W10" s="48">
        <f t="shared" si="0"/>
        <v>2385224020</v>
      </c>
      <c r="X10" s="48">
        <f t="shared" si="2"/>
        <v>0</v>
      </c>
      <c r="Y10" s="48">
        <f t="shared" si="2"/>
        <v>2385224020</v>
      </c>
    </row>
    <row r="11" spans="1:25" x14ac:dyDescent="0.2">
      <c r="A11" s="395" t="s">
        <v>264</v>
      </c>
      <c r="B11" s="395"/>
      <c r="C11" s="395"/>
      <c r="D11" s="395"/>
      <c r="E11" s="395"/>
      <c r="F11" s="395"/>
      <c r="G11" s="8">
        <v>5</v>
      </c>
      <c r="H11" s="50">
        <v>0</v>
      </c>
      <c r="I11" s="50">
        <v>0</v>
      </c>
      <c r="J11" s="50">
        <v>0</v>
      </c>
      <c r="K11" s="50">
        <v>0</v>
      </c>
      <c r="L11" s="50">
        <v>0</v>
      </c>
      <c r="M11" s="50">
        <v>0</v>
      </c>
      <c r="N11" s="50">
        <v>0</v>
      </c>
      <c r="O11" s="50">
        <v>0</v>
      </c>
      <c r="P11" s="50">
        <v>0</v>
      </c>
      <c r="Q11" s="50">
        <v>0</v>
      </c>
      <c r="R11" s="50">
        <v>0</v>
      </c>
      <c r="S11" s="46">
        <v>0</v>
      </c>
      <c r="T11" s="46">
        <v>0</v>
      </c>
      <c r="U11" s="50">
        <v>0</v>
      </c>
      <c r="V11" s="46">
        <v>304605806</v>
      </c>
      <c r="W11" s="47">
        <f t="shared" si="0"/>
        <v>304605806</v>
      </c>
      <c r="X11" s="46">
        <v>0</v>
      </c>
      <c r="Y11" s="47">
        <f t="shared" ref="Y11:Y29" si="3">W11+X11</f>
        <v>304605806</v>
      </c>
    </row>
    <row r="12" spans="1:25" x14ac:dyDescent="0.2">
      <c r="A12" s="395" t="s">
        <v>265</v>
      </c>
      <c r="B12" s="395"/>
      <c r="C12" s="395"/>
      <c r="D12" s="395"/>
      <c r="E12" s="395"/>
      <c r="F12" s="395"/>
      <c r="G12" s="8">
        <v>6</v>
      </c>
      <c r="H12" s="50">
        <v>0</v>
      </c>
      <c r="I12" s="50">
        <v>0</v>
      </c>
      <c r="J12" s="50">
        <v>0</v>
      </c>
      <c r="K12" s="50">
        <v>0</v>
      </c>
      <c r="L12" s="50">
        <v>0</v>
      </c>
      <c r="M12" s="50">
        <v>0</v>
      </c>
      <c r="N12" s="46">
        <v>0</v>
      </c>
      <c r="O12" s="50">
        <v>0</v>
      </c>
      <c r="P12" s="50">
        <v>0</v>
      </c>
      <c r="Q12" s="50">
        <v>0</v>
      </c>
      <c r="R12" s="50">
        <v>0</v>
      </c>
      <c r="S12" s="46">
        <v>0</v>
      </c>
      <c r="T12" s="46">
        <v>0</v>
      </c>
      <c r="U12" s="50">
        <v>0</v>
      </c>
      <c r="V12" s="50">
        <v>0</v>
      </c>
      <c r="W12" s="47">
        <f t="shared" si="0"/>
        <v>0</v>
      </c>
      <c r="X12" s="46">
        <v>0</v>
      </c>
      <c r="Y12" s="47">
        <f t="shared" si="3"/>
        <v>0</v>
      </c>
    </row>
    <row r="13" spans="1:25" ht="26.25" customHeight="1" x14ac:dyDescent="0.2">
      <c r="A13" s="395" t="s">
        <v>266</v>
      </c>
      <c r="B13" s="395"/>
      <c r="C13" s="395"/>
      <c r="D13" s="395"/>
      <c r="E13" s="395"/>
      <c r="F13" s="395"/>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
      <c r="A14" s="395" t="s">
        <v>411</v>
      </c>
      <c r="B14" s="395"/>
      <c r="C14" s="395"/>
      <c r="D14" s="395"/>
      <c r="E14" s="395"/>
      <c r="F14" s="395"/>
      <c r="G14" s="8">
        <v>8</v>
      </c>
      <c r="H14" s="50">
        <v>0</v>
      </c>
      <c r="I14" s="50">
        <v>0</v>
      </c>
      <c r="J14" s="50">
        <v>0</v>
      </c>
      <c r="K14" s="50">
        <v>0</v>
      </c>
      <c r="L14" s="50">
        <v>0</v>
      </c>
      <c r="M14" s="50">
        <v>0</v>
      </c>
      <c r="N14" s="50">
        <v>0</v>
      </c>
      <c r="O14" s="50">
        <v>0</v>
      </c>
      <c r="P14" s="46">
        <v>97850</v>
      </c>
      <c r="Q14" s="50">
        <v>0</v>
      </c>
      <c r="R14" s="50">
        <v>0</v>
      </c>
      <c r="S14" s="46">
        <v>0</v>
      </c>
      <c r="T14" s="46">
        <v>0</v>
      </c>
      <c r="U14" s="46">
        <v>0</v>
      </c>
      <c r="V14" s="46">
        <v>0</v>
      </c>
      <c r="W14" s="47">
        <f t="shared" si="0"/>
        <v>97850</v>
      </c>
      <c r="X14" s="46">
        <v>0</v>
      </c>
      <c r="Y14" s="47">
        <f t="shared" si="3"/>
        <v>97850</v>
      </c>
    </row>
    <row r="15" spans="1:25" x14ac:dyDescent="0.2">
      <c r="A15" s="395" t="s">
        <v>267</v>
      </c>
      <c r="B15" s="395"/>
      <c r="C15" s="395"/>
      <c r="D15" s="395"/>
      <c r="E15" s="395"/>
      <c r="F15" s="395"/>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x14ac:dyDescent="0.2">
      <c r="A16" s="395" t="s">
        <v>268</v>
      </c>
      <c r="B16" s="395"/>
      <c r="C16" s="395"/>
      <c r="D16" s="395"/>
      <c r="E16" s="395"/>
      <c r="F16" s="395"/>
      <c r="G16" s="8">
        <v>10</v>
      </c>
      <c r="H16" s="50">
        <v>0</v>
      </c>
      <c r="I16" s="50">
        <v>0</v>
      </c>
      <c r="J16" s="50">
        <v>0</v>
      </c>
      <c r="K16" s="50">
        <v>0</v>
      </c>
      <c r="L16" s="50">
        <v>0</v>
      </c>
      <c r="M16" s="50">
        <v>0</v>
      </c>
      <c r="N16" s="50">
        <v>0</v>
      </c>
      <c r="O16" s="50">
        <v>0</v>
      </c>
      <c r="P16" s="50">
        <v>0</v>
      </c>
      <c r="Q16" s="50">
        <v>0</v>
      </c>
      <c r="R16" s="46">
        <v>0</v>
      </c>
      <c r="S16" s="46">
        <v>0</v>
      </c>
      <c r="T16" s="46">
        <v>0</v>
      </c>
      <c r="U16" s="46">
        <v>0</v>
      </c>
      <c r="V16" s="46">
        <v>0</v>
      </c>
      <c r="W16" s="47">
        <f t="shared" si="0"/>
        <v>0</v>
      </c>
      <c r="X16" s="46">
        <v>0</v>
      </c>
      <c r="Y16" s="47">
        <f t="shared" si="3"/>
        <v>0</v>
      </c>
    </row>
    <row r="17" spans="1:25" ht="23.25" customHeight="1" x14ac:dyDescent="0.2">
      <c r="A17" s="395" t="s">
        <v>269</v>
      </c>
      <c r="B17" s="395"/>
      <c r="C17" s="395"/>
      <c r="D17" s="395"/>
      <c r="E17" s="395"/>
      <c r="F17" s="395"/>
      <c r="G17" s="8">
        <v>11</v>
      </c>
      <c r="H17" s="50">
        <v>0</v>
      </c>
      <c r="I17" s="50">
        <v>0</v>
      </c>
      <c r="J17" s="50">
        <v>0</v>
      </c>
      <c r="K17" s="50">
        <v>0</v>
      </c>
      <c r="L17" s="50">
        <v>0</v>
      </c>
      <c r="M17" s="50">
        <v>0</v>
      </c>
      <c r="N17" s="46">
        <v>0</v>
      </c>
      <c r="O17" s="46">
        <v>0</v>
      </c>
      <c r="P17" s="46">
        <v>0</v>
      </c>
      <c r="Q17" s="46">
        <v>0</v>
      </c>
      <c r="R17" s="46">
        <v>0</v>
      </c>
      <c r="S17" s="46">
        <v>0</v>
      </c>
      <c r="T17" s="46">
        <v>0</v>
      </c>
      <c r="U17" s="46">
        <v>0</v>
      </c>
      <c r="V17" s="46">
        <v>0</v>
      </c>
      <c r="W17" s="47">
        <f t="shared" si="0"/>
        <v>0</v>
      </c>
      <c r="X17" s="46">
        <v>0</v>
      </c>
      <c r="Y17" s="47">
        <f t="shared" si="3"/>
        <v>0</v>
      </c>
    </row>
    <row r="18" spans="1:25" x14ac:dyDescent="0.2">
      <c r="A18" s="395" t="s">
        <v>270</v>
      </c>
      <c r="B18" s="395"/>
      <c r="C18" s="395"/>
      <c r="D18" s="395"/>
      <c r="E18" s="395"/>
      <c r="F18" s="395"/>
      <c r="G18" s="8">
        <v>12</v>
      </c>
      <c r="H18" s="50">
        <v>0</v>
      </c>
      <c r="I18" s="50">
        <v>0</v>
      </c>
      <c r="J18" s="50">
        <v>0</v>
      </c>
      <c r="K18" s="50">
        <v>0</v>
      </c>
      <c r="L18" s="50">
        <v>0</v>
      </c>
      <c r="M18" s="50">
        <v>0</v>
      </c>
      <c r="N18" s="46">
        <v>0</v>
      </c>
      <c r="O18" s="46">
        <v>0</v>
      </c>
      <c r="P18" s="46">
        <v>0</v>
      </c>
      <c r="Q18" s="46">
        <v>0</v>
      </c>
      <c r="R18" s="46">
        <v>0</v>
      </c>
      <c r="S18" s="46">
        <v>0</v>
      </c>
      <c r="T18" s="46">
        <v>0</v>
      </c>
      <c r="U18" s="46">
        <v>0</v>
      </c>
      <c r="V18" s="46">
        <v>0</v>
      </c>
      <c r="W18" s="47">
        <f t="shared" si="0"/>
        <v>0</v>
      </c>
      <c r="X18" s="46">
        <v>0</v>
      </c>
      <c r="Y18" s="47">
        <f t="shared" si="3"/>
        <v>0</v>
      </c>
    </row>
    <row r="19" spans="1:25" x14ac:dyDescent="0.2">
      <c r="A19" s="395" t="s">
        <v>271</v>
      </c>
      <c r="B19" s="395"/>
      <c r="C19" s="395"/>
      <c r="D19" s="395"/>
      <c r="E19" s="395"/>
      <c r="F19" s="395"/>
      <c r="G19" s="8">
        <v>13</v>
      </c>
      <c r="H19" s="46">
        <v>0</v>
      </c>
      <c r="I19" s="46">
        <v>0</v>
      </c>
      <c r="J19" s="46">
        <v>0</v>
      </c>
      <c r="K19" s="46">
        <v>0</v>
      </c>
      <c r="L19" s="46">
        <v>0</v>
      </c>
      <c r="M19" s="46">
        <v>0</v>
      </c>
      <c r="N19" s="46">
        <v>0</v>
      </c>
      <c r="O19" s="46">
        <v>0</v>
      </c>
      <c r="P19" s="46">
        <v>0</v>
      </c>
      <c r="Q19" s="46">
        <v>0</v>
      </c>
      <c r="R19" s="46">
        <v>0</v>
      </c>
      <c r="S19" s="46">
        <v>0</v>
      </c>
      <c r="T19" s="46">
        <v>0</v>
      </c>
      <c r="U19" s="46">
        <v>0</v>
      </c>
      <c r="V19" s="46">
        <v>0</v>
      </c>
      <c r="W19" s="47">
        <f t="shared" si="0"/>
        <v>0</v>
      </c>
      <c r="X19" s="46">
        <v>0</v>
      </c>
      <c r="Y19" s="47">
        <f t="shared" si="3"/>
        <v>0</v>
      </c>
    </row>
    <row r="20" spans="1:25" x14ac:dyDescent="0.2">
      <c r="A20" s="395" t="s">
        <v>272</v>
      </c>
      <c r="B20" s="395"/>
      <c r="C20" s="395"/>
      <c r="D20" s="395"/>
      <c r="E20" s="395"/>
      <c r="F20" s="395"/>
      <c r="G20" s="8">
        <v>14</v>
      </c>
      <c r="H20" s="50">
        <v>0</v>
      </c>
      <c r="I20" s="50">
        <v>0</v>
      </c>
      <c r="J20" s="50">
        <v>0</v>
      </c>
      <c r="K20" s="50">
        <v>0</v>
      </c>
      <c r="L20" s="50">
        <v>0</v>
      </c>
      <c r="M20" s="50">
        <v>0</v>
      </c>
      <c r="N20" s="46">
        <v>0</v>
      </c>
      <c r="O20" s="46">
        <v>0</v>
      </c>
      <c r="P20" s="46">
        <v>-17613</v>
      </c>
      <c r="Q20" s="46">
        <v>0</v>
      </c>
      <c r="R20" s="46">
        <v>0</v>
      </c>
      <c r="S20" s="46">
        <v>0</v>
      </c>
      <c r="T20" s="46">
        <v>0</v>
      </c>
      <c r="U20" s="46">
        <v>0</v>
      </c>
      <c r="V20" s="46">
        <v>0</v>
      </c>
      <c r="W20" s="47">
        <f t="shared" si="0"/>
        <v>-17613</v>
      </c>
      <c r="X20" s="46">
        <v>0</v>
      </c>
      <c r="Y20" s="47">
        <f t="shared" si="3"/>
        <v>-17613</v>
      </c>
    </row>
    <row r="21" spans="1:25" ht="30.75" customHeight="1" x14ac:dyDescent="0.2">
      <c r="A21" s="395" t="s">
        <v>412</v>
      </c>
      <c r="B21" s="395"/>
      <c r="C21" s="395"/>
      <c r="D21" s="395"/>
      <c r="E21" s="395"/>
      <c r="F21" s="395"/>
      <c r="G21" s="8">
        <v>15</v>
      </c>
      <c r="H21" s="46">
        <v>0</v>
      </c>
      <c r="I21" s="46">
        <v>0</v>
      </c>
      <c r="J21" s="46">
        <v>0</v>
      </c>
      <c r="K21" s="46">
        <v>0</v>
      </c>
      <c r="L21" s="46">
        <v>0</v>
      </c>
      <c r="M21" s="46">
        <v>0</v>
      </c>
      <c r="N21" s="46">
        <v>0</v>
      </c>
      <c r="O21" s="46">
        <v>0</v>
      </c>
      <c r="P21" s="46">
        <v>0</v>
      </c>
      <c r="Q21" s="46">
        <v>0</v>
      </c>
      <c r="R21" s="46">
        <v>0</v>
      </c>
      <c r="S21" s="46">
        <v>0</v>
      </c>
      <c r="T21" s="46">
        <v>0</v>
      </c>
      <c r="U21" s="46">
        <v>0</v>
      </c>
      <c r="V21" s="46">
        <v>0</v>
      </c>
      <c r="W21" s="47">
        <f t="shared" si="0"/>
        <v>0</v>
      </c>
      <c r="X21" s="46">
        <v>0</v>
      </c>
      <c r="Y21" s="47">
        <f t="shared" si="3"/>
        <v>0</v>
      </c>
    </row>
    <row r="22" spans="1:25" ht="28.5" customHeight="1" x14ac:dyDescent="0.2">
      <c r="A22" s="395" t="s">
        <v>413</v>
      </c>
      <c r="B22" s="395"/>
      <c r="C22" s="395"/>
      <c r="D22" s="395"/>
      <c r="E22" s="395"/>
      <c r="F22" s="395"/>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x14ac:dyDescent="0.2">
      <c r="A23" s="395" t="s">
        <v>414</v>
      </c>
      <c r="B23" s="395"/>
      <c r="C23" s="395"/>
      <c r="D23" s="395"/>
      <c r="E23" s="395"/>
      <c r="F23" s="395"/>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x14ac:dyDescent="0.2">
      <c r="A24" s="395" t="s">
        <v>273</v>
      </c>
      <c r="B24" s="395"/>
      <c r="C24" s="395"/>
      <c r="D24" s="395"/>
      <c r="E24" s="395"/>
      <c r="F24" s="395"/>
      <c r="G24" s="8">
        <v>18</v>
      </c>
      <c r="H24" s="46">
        <v>0</v>
      </c>
      <c r="I24" s="46">
        <v>0</v>
      </c>
      <c r="J24" s="46">
        <v>0</v>
      </c>
      <c r="K24" s="46">
        <v>0</v>
      </c>
      <c r="L24" s="46">
        <v>0</v>
      </c>
      <c r="M24" s="46">
        <v>0</v>
      </c>
      <c r="N24" s="46">
        <v>0</v>
      </c>
      <c r="O24" s="46">
        <v>0</v>
      </c>
      <c r="P24" s="46">
        <v>0</v>
      </c>
      <c r="Q24" s="46">
        <v>0</v>
      </c>
      <c r="R24" s="46">
        <v>0</v>
      </c>
      <c r="S24" s="46">
        <v>0</v>
      </c>
      <c r="T24" s="46">
        <v>0</v>
      </c>
      <c r="U24" s="46">
        <v>0</v>
      </c>
      <c r="V24" s="46">
        <v>0</v>
      </c>
      <c r="W24" s="47">
        <f t="shared" si="0"/>
        <v>0</v>
      </c>
      <c r="X24" s="46">
        <v>0</v>
      </c>
      <c r="Y24" s="47">
        <f t="shared" si="3"/>
        <v>0</v>
      </c>
    </row>
    <row r="25" spans="1:25" x14ac:dyDescent="0.2">
      <c r="A25" s="395" t="s">
        <v>415</v>
      </c>
      <c r="B25" s="395"/>
      <c r="C25" s="395"/>
      <c r="D25" s="395"/>
      <c r="E25" s="395"/>
      <c r="F25" s="395"/>
      <c r="G25" s="8">
        <v>19</v>
      </c>
      <c r="H25" s="46">
        <v>0</v>
      </c>
      <c r="I25" s="46">
        <v>0</v>
      </c>
      <c r="J25" s="46">
        <v>0</v>
      </c>
      <c r="K25" s="46">
        <v>0</v>
      </c>
      <c r="L25" s="46">
        <v>0</v>
      </c>
      <c r="M25" s="46">
        <v>0</v>
      </c>
      <c r="N25" s="46">
        <v>0</v>
      </c>
      <c r="O25" s="46">
        <v>0</v>
      </c>
      <c r="P25" s="46">
        <v>0</v>
      </c>
      <c r="Q25" s="46">
        <v>0</v>
      </c>
      <c r="R25" s="46">
        <v>0</v>
      </c>
      <c r="S25" s="46">
        <v>0</v>
      </c>
      <c r="T25" s="46">
        <v>0</v>
      </c>
      <c r="U25" s="46">
        <v>0</v>
      </c>
      <c r="V25" s="46">
        <v>0</v>
      </c>
      <c r="W25" s="47">
        <f t="shared" si="0"/>
        <v>0</v>
      </c>
      <c r="X25" s="46">
        <v>0</v>
      </c>
      <c r="Y25" s="47">
        <f t="shared" ref="Y25" si="4">W25+X25</f>
        <v>0</v>
      </c>
    </row>
    <row r="26" spans="1:25" x14ac:dyDescent="0.2">
      <c r="A26" s="395" t="s">
        <v>417</v>
      </c>
      <c r="B26" s="395"/>
      <c r="C26" s="395"/>
      <c r="D26" s="395"/>
      <c r="E26" s="395"/>
      <c r="F26" s="395"/>
      <c r="G26" s="8">
        <v>20</v>
      </c>
      <c r="H26" s="46">
        <v>0</v>
      </c>
      <c r="I26" s="46">
        <v>0</v>
      </c>
      <c r="J26" s="46">
        <v>0</v>
      </c>
      <c r="K26" s="46">
        <v>0</v>
      </c>
      <c r="L26" s="46">
        <v>0</v>
      </c>
      <c r="M26" s="46">
        <v>0</v>
      </c>
      <c r="N26" s="46">
        <v>0</v>
      </c>
      <c r="O26" s="46">
        <v>0</v>
      </c>
      <c r="P26" s="46">
        <v>0</v>
      </c>
      <c r="Q26" s="46">
        <v>0</v>
      </c>
      <c r="R26" s="46">
        <v>0</v>
      </c>
      <c r="S26" s="46">
        <v>0</v>
      </c>
      <c r="T26" s="46">
        <v>0</v>
      </c>
      <c r="U26" s="46">
        <v>0</v>
      </c>
      <c r="V26" s="46">
        <v>0</v>
      </c>
      <c r="W26" s="47">
        <f t="shared" si="0"/>
        <v>0</v>
      </c>
      <c r="X26" s="46">
        <v>0</v>
      </c>
      <c r="Y26" s="47">
        <f t="shared" si="3"/>
        <v>0</v>
      </c>
    </row>
    <row r="27" spans="1:25" x14ac:dyDescent="0.2">
      <c r="A27" s="395" t="s">
        <v>416</v>
      </c>
      <c r="B27" s="395"/>
      <c r="C27" s="395"/>
      <c r="D27" s="395"/>
      <c r="E27" s="395"/>
      <c r="F27" s="395"/>
      <c r="G27" s="8">
        <v>21</v>
      </c>
      <c r="H27" s="46">
        <v>0</v>
      </c>
      <c r="I27" s="46">
        <v>0</v>
      </c>
      <c r="J27" s="46">
        <v>0</v>
      </c>
      <c r="K27" s="46">
        <v>0</v>
      </c>
      <c r="L27" s="46">
        <v>0</v>
      </c>
      <c r="M27" s="46">
        <v>0</v>
      </c>
      <c r="N27" s="46">
        <v>0</v>
      </c>
      <c r="O27" s="46">
        <v>0</v>
      </c>
      <c r="P27" s="46">
        <v>0</v>
      </c>
      <c r="Q27" s="46">
        <v>0</v>
      </c>
      <c r="R27" s="46">
        <v>0</v>
      </c>
      <c r="S27" s="46">
        <v>0</v>
      </c>
      <c r="T27" s="46">
        <v>0</v>
      </c>
      <c r="U27" s="46">
        <v>1756034</v>
      </c>
      <c r="V27" s="46">
        <v>0</v>
      </c>
      <c r="W27" s="47">
        <f t="shared" si="0"/>
        <v>1756034</v>
      </c>
      <c r="X27" s="46">
        <v>0</v>
      </c>
      <c r="Y27" s="47">
        <f t="shared" si="3"/>
        <v>1756034</v>
      </c>
    </row>
    <row r="28" spans="1:25" x14ac:dyDescent="0.2">
      <c r="A28" s="395" t="s">
        <v>418</v>
      </c>
      <c r="B28" s="395"/>
      <c r="C28" s="395"/>
      <c r="D28" s="395"/>
      <c r="E28" s="395"/>
      <c r="F28" s="395"/>
      <c r="G28" s="8">
        <v>22</v>
      </c>
      <c r="H28" s="46">
        <v>0</v>
      </c>
      <c r="I28" s="46">
        <v>0</v>
      </c>
      <c r="J28" s="46">
        <v>0</v>
      </c>
      <c r="K28" s="46">
        <v>0</v>
      </c>
      <c r="L28" s="46">
        <v>0</v>
      </c>
      <c r="M28" s="46">
        <v>0</v>
      </c>
      <c r="N28" s="46">
        <v>0</v>
      </c>
      <c r="O28" s="46">
        <v>0</v>
      </c>
      <c r="P28" s="46">
        <v>0</v>
      </c>
      <c r="Q28" s="46">
        <v>0</v>
      </c>
      <c r="R28" s="46">
        <v>0</v>
      </c>
      <c r="S28" s="46">
        <v>0</v>
      </c>
      <c r="T28" s="46">
        <v>0</v>
      </c>
      <c r="U28" s="46">
        <v>-380935370</v>
      </c>
      <c r="V28" s="46">
        <v>308549679</v>
      </c>
      <c r="W28" s="47">
        <f t="shared" si="0"/>
        <v>-72385691</v>
      </c>
      <c r="X28" s="46">
        <v>0</v>
      </c>
      <c r="Y28" s="47">
        <f t="shared" si="3"/>
        <v>-72385691</v>
      </c>
    </row>
    <row r="29" spans="1:25" x14ac:dyDescent="0.2">
      <c r="A29" s="395" t="s">
        <v>419</v>
      </c>
      <c r="B29" s="395"/>
      <c r="C29" s="395"/>
      <c r="D29" s="395"/>
      <c r="E29" s="395"/>
      <c r="F29" s="395"/>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x14ac:dyDescent="0.2">
      <c r="A30" s="413" t="s">
        <v>420</v>
      </c>
      <c r="B30" s="413"/>
      <c r="C30" s="413"/>
      <c r="D30" s="413"/>
      <c r="E30" s="413"/>
      <c r="F30" s="413"/>
      <c r="G30" s="10">
        <v>24</v>
      </c>
      <c r="H30" s="49">
        <f>SUM(H10:H29)</f>
        <v>1672021210</v>
      </c>
      <c r="I30" s="49">
        <f t="shared" ref="I30:Y30" si="5">SUM(I10:I29)</f>
        <v>5710563</v>
      </c>
      <c r="J30" s="49">
        <f t="shared" si="5"/>
        <v>83601061</v>
      </c>
      <c r="K30" s="49">
        <f t="shared" si="5"/>
        <v>136815284</v>
      </c>
      <c r="L30" s="49">
        <f t="shared" si="5"/>
        <v>124418266</v>
      </c>
      <c r="M30" s="49">
        <f t="shared" si="5"/>
        <v>0</v>
      </c>
      <c r="N30" s="49">
        <f t="shared" si="5"/>
        <v>2249472</v>
      </c>
      <c r="O30" s="49">
        <f t="shared" si="5"/>
        <v>0</v>
      </c>
      <c r="P30" s="49">
        <f t="shared" si="5"/>
        <v>81109</v>
      </c>
      <c r="Q30" s="49">
        <f t="shared" si="5"/>
        <v>0</v>
      </c>
      <c r="R30" s="49">
        <f t="shared" si="5"/>
        <v>0</v>
      </c>
      <c r="S30" s="49">
        <f t="shared" si="5"/>
        <v>0</v>
      </c>
      <c r="T30" s="49">
        <f t="shared" si="5"/>
        <v>0</v>
      </c>
      <c r="U30" s="49">
        <f t="shared" si="5"/>
        <v>538614167</v>
      </c>
      <c r="V30" s="49">
        <f t="shared" si="5"/>
        <v>304605806</v>
      </c>
      <c r="W30" s="49">
        <f t="shared" si="5"/>
        <v>2619280406</v>
      </c>
      <c r="X30" s="49">
        <f t="shared" si="5"/>
        <v>0</v>
      </c>
      <c r="Y30" s="49">
        <f t="shared" si="5"/>
        <v>2619280406</v>
      </c>
    </row>
    <row r="31" spans="1:25" x14ac:dyDescent="0.2">
      <c r="A31" s="414" t="s">
        <v>274</v>
      </c>
      <c r="B31" s="415"/>
      <c r="C31" s="415"/>
      <c r="D31" s="415"/>
      <c r="E31" s="415"/>
      <c r="F31" s="415"/>
      <c r="G31" s="415"/>
      <c r="H31" s="415"/>
      <c r="I31" s="415"/>
      <c r="J31" s="415"/>
      <c r="K31" s="415"/>
      <c r="L31" s="415"/>
      <c r="M31" s="415"/>
      <c r="N31" s="415"/>
      <c r="O31" s="415"/>
      <c r="P31" s="415"/>
      <c r="Q31" s="415"/>
      <c r="R31" s="415"/>
      <c r="S31" s="415"/>
      <c r="T31" s="415"/>
      <c r="U31" s="415"/>
      <c r="V31" s="415"/>
      <c r="W31" s="415"/>
      <c r="X31" s="415"/>
      <c r="Y31" s="415"/>
    </row>
    <row r="32" spans="1:25" ht="36.75" customHeight="1" x14ac:dyDescent="0.2">
      <c r="A32" s="416" t="s">
        <v>275</v>
      </c>
      <c r="B32" s="416"/>
      <c r="C32" s="416"/>
      <c r="D32" s="416"/>
      <c r="E32" s="416"/>
      <c r="F32" s="416"/>
      <c r="G32" s="9">
        <v>25</v>
      </c>
      <c r="H32" s="48">
        <f>SUM(H12:H20)</f>
        <v>0</v>
      </c>
      <c r="I32" s="48">
        <f t="shared" ref="I32:Y32" si="6">SUM(I12:I20)</f>
        <v>0</v>
      </c>
      <c r="J32" s="48">
        <f t="shared" si="6"/>
        <v>0</v>
      </c>
      <c r="K32" s="48">
        <f t="shared" si="6"/>
        <v>0</v>
      </c>
      <c r="L32" s="48">
        <f t="shared" si="6"/>
        <v>0</v>
      </c>
      <c r="M32" s="48">
        <f t="shared" si="6"/>
        <v>0</v>
      </c>
      <c r="N32" s="48">
        <f t="shared" si="6"/>
        <v>0</v>
      </c>
      <c r="O32" s="48">
        <f t="shared" si="6"/>
        <v>0</v>
      </c>
      <c r="P32" s="48">
        <f t="shared" si="6"/>
        <v>80237</v>
      </c>
      <c r="Q32" s="48">
        <f t="shared" si="6"/>
        <v>0</v>
      </c>
      <c r="R32" s="48">
        <f t="shared" si="6"/>
        <v>0</v>
      </c>
      <c r="S32" s="48">
        <f t="shared" si="6"/>
        <v>0</v>
      </c>
      <c r="T32" s="48">
        <f t="shared" si="6"/>
        <v>0</v>
      </c>
      <c r="U32" s="48">
        <f t="shared" si="6"/>
        <v>0</v>
      </c>
      <c r="V32" s="48">
        <f t="shared" si="6"/>
        <v>0</v>
      </c>
      <c r="W32" s="48">
        <f t="shared" si="6"/>
        <v>80237</v>
      </c>
      <c r="X32" s="48">
        <f t="shared" si="6"/>
        <v>0</v>
      </c>
      <c r="Y32" s="48">
        <f t="shared" si="6"/>
        <v>80237</v>
      </c>
    </row>
    <row r="33" spans="1:25" ht="31.5" customHeight="1" x14ac:dyDescent="0.2">
      <c r="A33" s="416" t="s">
        <v>421</v>
      </c>
      <c r="B33" s="416"/>
      <c r="C33" s="416"/>
      <c r="D33" s="416"/>
      <c r="E33" s="416"/>
      <c r="F33" s="416"/>
      <c r="G33" s="9">
        <v>26</v>
      </c>
      <c r="H33" s="48">
        <f>H11+H32</f>
        <v>0</v>
      </c>
      <c r="I33" s="48">
        <f t="shared" ref="I33:Y33" si="7">I11+I32</f>
        <v>0</v>
      </c>
      <c r="J33" s="48">
        <f t="shared" si="7"/>
        <v>0</v>
      </c>
      <c r="K33" s="48">
        <f t="shared" si="7"/>
        <v>0</v>
      </c>
      <c r="L33" s="48">
        <f t="shared" si="7"/>
        <v>0</v>
      </c>
      <c r="M33" s="48">
        <f t="shared" si="7"/>
        <v>0</v>
      </c>
      <c r="N33" s="48">
        <f t="shared" si="7"/>
        <v>0</v>
      </c>
      <c r="O33" s="48">
        <f t="shared" si="7"/>
        <v>0</v>
      </c>
      <c r="P33" s="48">
        <f t="shared" si="7"/>
        <v>80237</v>
      </c>
      <c r="Q33" s="48">
        <f t="shared" si="7"/>
        <v>0</v>
      </c>
      <c r="R33" s="48">
        <f t="shared" si="7"/>
        <v>0</v>
      </c>
      <c r="S33" s="48">
        <f t="shared" si="7"/>
        <v>0</v>
      </c>
      <c r="T33" s="48">
        <f t="shared" si="7"/>
        <v>0</v>
      </c>
      <c r="U33" s="48">
        <f t="shared" si="7"/>
        <v>0</v>
      </c>
      <c r="V33" s="48">
        <f t="shared" si="7"/>
        <v>304605806</v>
      </c>
      <c r="W33" s="48">
        <f t="shared" si="7"/>
        <v>304686043</v>
      </c>
      <c r="X33" s="48">
        <f t="shared" si="7"/>
        <v>0</v>
      </c>
      <c r="Y33" s="48">
        <f t="shared" si="7"/>
        <v>304686043</v>
      </c>
    </row>
    <row r="34" spans="1:25" ht="30.75" customHeight="1" x14ac:dyDescent="0.2">
      <c r="A34" s="417" t="s">
        <v>422</v>
      </c>
      <c r="B34" s="417"/>
      <c r="C34" s="417"/>
      <c r="D34" s="417"/>
      <c r="E34" s="417"/>
      <c r="F34" s="417"/>
      <c r="G34" s="10">
        <v>27</v>
      </c>
      <c r="H34" s="49">
        <f>SUM(H21:H29)</f>
        <v>0</v>
      </c>
      <c r="I34" s="49">
        <f t="shared" ref="I34:Y34" si="8">SUM(I21:I29)</f>
        <v>0</v>
      </c>
      <c r="J34" s="49">
        <f t="shared" si="8"/>
        <v>0</v>
      </c>
      <c r="K34" s="49">
        <f t="shared" si="8"/>
        <v>0</v>
      </c>
      <c r="L34" s="49">
        <f t="shared" si="8"/>
        <v>0</v>
      </c>
      <c r="M34" s="49">
        <f t="shared" si="8"/>
        <v>0</v>
      </c>
      <c r="N34" s="49">
        <f t="shared" si="8"/>
        <v>0</v>
      </c>
      <c r="O34" s="49">
        <f t="shared" si="8"/>
        <v>0</v>
      </c>
      <c r="P34" s="49">
        <f t="shared" si="8"/>
        <v>0</v>
      </c>
      <c r="Q34" s="49">
        <f t="shared" si="8"/>
        <v>0</v>
      </c>
      <c r="R34" s="49">
        <f t="shared" si="8"/>
        <v>0</v>
      </c>
      <c r="S34" s="49">
        <f t="shared" si="8"/>
        <v>0</v>
      </c>
      <c r="T34" s="49">
        <f t="shared" si="8"/>
        <v>0</v>
      </c>
      <c r="U34" s="49">
        <f t="shared" si="8"/>
        <v>-379179336</v>
      </c>
      <c r="V34" s="49">
        <f t="shared" si="8"/>
        <v>308549679</v>
      </c>
      <c r="W34" s="49">
        <f t="shared" si="8"/>
        <v>-70629657</v>
      </c>
      <c r="X34" s="49">
        <f t="shared" si="8"/>
        <v>0</v>
      </c>
      <c r="Y34" s="49">
        <f t="shared" si="8"/>
        <v>-70629657</v>
      </c>
    </row>
    <row r="35" spans="1:25" x14ac:dyDescent="0.2">
      <c r="A35" s="414" t="s">
        <v>276</v>
      </c>
      <c r="B35" s="418"/>
      <c r="C35" s="418"/>
      <c r="D35" s="418"/>
      <c r="E35" s="418"/>
      <c r="F35" s="418"/>
      <c r="G35" s="418"/>
      <c r="H35" s="418"/>
      <c r="I35" s="418"/>
      <c r="J35" s="418"/>
      <c r="K35" s="418"/>
      <c r="L35" s="418"/>
      <c r="M35" s="418"/>
      <c r="N35" s="418"/>
      <c r="O35" s="418"/>
      <c r="P35" s="418"/>
      <c r="Q35" s="418"/>
      <c r="R35" s="418"/>
      <c r="S35" s="418"/>
      <c r="T35" s="418"/>
      <c r="U35" s="418"/>
      <c r="V35" s="418"/>
      <c r="W35" s="418"/>
      <c r="X35" s="418"/>
      <c r="Y35" s="418"/>
    </row>
    <row r="36" spans="1:25" x14ac:dyDescent="0.2">
      <c r="A36" s="412" t="s">
        <v>296</v>
      </c>
      <c r="B36" s="412"/>
      <c r="C36" s="412"/>
      <c r="D36" s="412"/>
      <c r="E36" s="412"/>
      <c r="F36" s="412"/>
      <c r="G36" s="8">
        <v>28</v>
      </c>
      <c r="H36" s="46">
        <v>1672021210</v>
      </c>
      <c r="I36" s="46">
        <v>5710563</v>
      </c>
      <c r="J36" s="46">
        <v>83601061</v>
      </c>
      <c r="K36" s="46">
        <v>136815284</v>
      </c>
      <c r="L36" s="46">
        <v>124418266</v>
      </c>
      <c r="M36" s="46">
        <v>0</v>
      </c>
      <c r="N36" s="46">
        <v>2249472</v>
      </c>
      <c r="O36" s="46">
        <v>0</v>
      </c>
      <c r="P36" s="46">
        <v>81109</v>
      </c>
      <c r="Q36" s="46">
        <v>0</v>
      </c>
      <c r="R36" s="46">
        <v>0</v>
      </c>
      <c r="S36" s="46">
        <v>0</v>
      </c>
      <c r="T36" s="46">
        <v>0</v>
      </c>
      <c r="U36" s="46">
        <v>538614167</v>
      </c>
      <c r="V36" s="46">
        <v>304605806</v>
      </c>
      <c r="W36" s="47">
        <f>H36+I36+J36+K36-L36+M36+N36+O36+P36+Q36+R36+U36+V36+S36+T36</f>
        <v>2619280406</v>
      </c>
      <c r="X36" s="46">
        <v>0</v>
      </c>
      <c r="Y36" s="47">
        <f t="shared" ref="Y36:Y38" si="9">W36+X36</f>
        <v>2619280406</v>
      </c>
    </row>
    <row r="37" spans="1:25" x14ac:dyDescent="0.2">
      <c r="A37" s="395" t="s">
        <v>262</v>
      </c>
      <c r="B37" s="395"/>
      <c r="C37" s="395"/>
      <c r="D37" s="395"/>
      <c r="E37" s="395"/>
      <c r="F37" s="395"/>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0">H37+I37+J37+K37-L37+M37+N37+O37+P37+Q37+R37+U37+V37+S37+T37</f>
        <v>0</v>
      </c>
      <c r="X37" s="46">
        <v>0</v>
      </c>
      <c r="Y37" s="47">
        <f t="shared" si="9"/>
        <v>0</v>
      </c>
    </row>
    <row r="38" spans="1:25" x14ac:dyDescent="0.2">
      <c r="A38" s="395" t="s">
        <v>263</v>
      </c>
      <c r="B38" s="395"/>
      <c r="C38" s="395"/>
      <c r="D38" s="395"/>
      <c r="E38" s="395"/>
      <c r="F38" s="395"/>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0"/>
        <v>0</v>
      </c>
      <c r="X38" s="46">
        <v>0</v>
      </c>
      <c r="Y38" s="47">
        <f t="shared" si="9"/>
        <v>0</v>
      </c>
    </row>
    <row r="39" spans="1:25" ht="25.5" customHeight="1" x14ac:dyDescent="0.2">
      <c r="A39" s="396" t="s">
        <v>423</v>
      </c>
      <c r="B39" s="396"/>
      <c r="C39" s="396"/>
      <c r="D39" s="396"/>
      <c r="E39" s="396"/>
      <c r="F39" s="396"/>
      <c r="G39" s="9">
        <v>31</v>
      </c>
      <c r="H39" s="48">
        <f>H36+H37+H38</f>
        <v>1672021210</v>
      </c>
      <c r="I39" s="48">
        <f t="shared" ref="I39:Y39" si="11">I36+I37+I38</f>
        <v>5710563</v>
      </c>
      <c r="J39" s="48">
        <f t="shared" si="11"/>
        <v>83601061</v>
      </c>
      <c r="K39" s="48">
        <f t="shared" si="11"/>
        <v>136815284</v>
      </c>
      <c r="L39" s="48">
        <f t="shared" si="11"/>
        <v>124418266</v>
      </c>
      <c r="M39" s="48">
        <f t="shared" si="11"/>
        <v>0</v>
      </c>
      <c r="N39" s="48">
        <f t="shared" si="11"/>
        <v>2249472</v>
      </c>
      <c r="O39" s="48">
        <f t="shared" si="11"/>
        <v>0</v>
      </c>
      <c r="P39" s="48">
        <f t="shared" si="11"/>
        <v>81109</v>
      </c>
      <c r="Q39" s="48">
        <f t="shared" si="11"/>
        <v>0</v>
      </c>
      <c r="R39" s="48">
        <f t="shared" si="11"/>
        <v>0</v>
      </c>
      <c r="S39" s="48">
        <f t="shared" si="11"/>
        <v>0</v>
      </c>
      <c r="T39" s="48">
        <f t="shared" si="11"/>
        <v>0</v>
      </c>
      <c r="U39" s="48">
        <f t="shared" si="11"/>
        <v>538614167</v>
      </c>
      <c r="V39" s="48">
        <f t="shared" si="11"/>
        <v>304605806</v>
      </c>
      <c r="W39" s="48">
        <f t="shared" si="11"/>
        <v>2619280406</v>
      </c>
      <c r="X39" s="48">
        <f t="shared" si="11"/>
        <v>0</v>
      </c>
      <c r="Y39" s="48">
        <f t="shared" si="11"/>
        <v>2619280406</v>
      </c>
    </row>
    <row r="40" spans="1:25" x14ac:dyDescent="0.2">
      <c r="A40" s="395" t="s">
        <v>264</v>
      </c>
      <c r="B40" s="395"/>
      <c r="C40" s="395"/>
      <c r="D40" s="395"/>
      <c r="E40" s="395"/>
      <c r="F40" s="395"/>
      <c r="G40" s="8">
        <v>32</v>
      </c>
      <c r="H40" s="50">
        <v>0</v>
      </c>
      <c r="I40" s="50">
        <v>0</v>
      </c>
      <c r="J40" s="50">
        <v>0</v>
      </c>
      <c r="K40" s="50">
        <v>0</v>
      </c>
      <c r="L40" s="50">
        <v>0</v>
      </c>
      <c r="M40" s="50">
        <v>0</v>
      </c>
      <c r="N40" s="50">
        <v>0</v>
      </c>
      <c r="O40" s="50">
        <v>0</v>
      </c>
      <c r="P40" s="50">
        <v>0</v>
      </c>
      <c r="Q40" s="50">
        <v>0</v>
      </c>
      <c r="R40" s="50">
        <v>0</v>
      </c>
      <c r="S40" s="46">
        <v>0</v>
      </c>
      <c r="T40" s="46">
        <v>0</v>
      </c>
      <c r="U40" s="50">
        <v>0</v>
      </c>
      <c r="V40" s="46">
        <v>560684341</v>
      </c>
      <c r="W40" s="47">
        <f t="shared" si="10"/>
        <v>560684341</v>
      </c>
      <c r="X40" s="46">
        <v>0</v>
      </c>
      <c r="Y40" s="47">
        <f t="shared" ref="Y40:Y58" si="12">W40+X40</f>
        <v>560684341</v>
      </c>
    </row>
    <row r="41" spans="1:25" x14ac:dyDescent="0.2">
      <c r="A41" s="395" t="s">
        <v>265</v>
      </c>
      <c r="B41" s="395"/>
      <c r="C41" s="395"/>
      <c r="D41" s="395"/>
      <c r="E41" s="395"/>
      <c r="F41" s="395"/>
      <c r="G41" s="8">
        <v>33</v>
      </c>
      <c r="H41" s="50">
        <v>0</v>
      </c>
      <c r="I41" s="50">
        <v>0</v>
      </c>
      <c r="J41" s="50">
        <v>0</v>
      </c>
      <c r="K41" s="50">
        <v>0</v>
      </c>
      <c r="L41" s="50">
        <v>0</v>
      </c>
      <c r="M41" s="50">
        <v>0</v>
      </c>
      <c r="N41" s="46">
        <v>0</v>
      </c>
      <c r="O41" s="50">
        <v>0</v>
      </c>
      <c r="P41" s="50">
        <v>0</v>
      </c>
      <c r="Q41" s="50">
        <v>0</v>
      </c>
      <c r="R41" s="50">
        <v>0</v>
      </c>
      <c r="S41" s="46">
        <v>0</v>
      </c>
      <c r="T41" s="46">
        <v>0</v>
      </c>
      <c r="U41" s="50">
        <v>0</v>
      </c>
      <c r="V41" s="50">
        <v>0</v>
      </c>
      <c r="W41" s="47">
        <f t="shared" si="10"/>
        <v>0</v>
      </c>
      <c r="X41" s="46">
        <v>0</v>
      </c>
      <c r="Y41" s="47">
        <f t="shared" si="12"/>
        <v>0</v>
      </c>
    </row>
    <row r="42" spans="1:25" ht="27" customHeight="1" x14ac:dyDescent="0.2">
      <c r="A42" s="395" t="s">
        <v>277</v>
      </c>
      <c r="B42" s="395"/>
      <c r="C42" s="395"/>
      <c r="D42" s="395"/>
      <c r="E42" s="395"/>
      <c r="F42" s="395"/>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0"/>
        <v>0</v>
      </c>
      <c r="X42" s="46">
        <v>0</v>
      </c>
      <c r="Y42" s="47">
        <f t="shared" si="12"/>
        <v>0</v>
      </c>
    </row>
    <row r="43" spans="1:25" ht="37.5" customHeight="1" x14ac:dyDescent="0.2">
      <c r="A43" s="395" t="s">
        <v>411</v>
      </c>
      <c r="B43" s="395"/>
      <c r="C43" s="395"/>
      <c r="D43" s="395"/>
      <c r="E43" s="395"/>
      <c r="F43" s="395"/>
      <c r="G43" s="8">
        <v>35</v>
      </c>
      <c r="H43" s="50">
        <v>0</v>
      </c>
      <c r="I43" s="50">
        <v>0</v>
      </c>
      <c r="J43" s="50">
        <v>0</v>
      </c>
      <c r="K43" s="50">
        <v>0</v>
      </c>
      <c r="L43" s="50">
        <v>0</v>
      </c>
      <c r="M43" s="50">
        <v>0</v>
      </c>
      <c r="N43" s="50">
        <v>0</v>
      </c>
      <c r="O43" s="50">
        <v>0</v>
      </c>
      <c r="P43" s="46">
        <v>-26827</v>
      </c>
      <c r="Q43" s="50">
        <v>0</v>
      </c>
      <c r="R43" s="50">
        <v>0</v>
      </c>
      <c r="S43" s="46">
        <v>0</v>
      </c>
      <c r="T43" s="46">
        <v>0</v>
      </c>
      <c r="U43" s="46">
        <v>0</v>
      </c>
      <c r="V43" s="46">
        <v>0</v>
      </c>
      <c r="W43" s="47">
        <f t="shared" si="10"/>
        <v>-26827</v>
      </c>
      <c r="X43" s="46">
        <v>0</v>
      </c>
      <c r="Y43" s="47">
        <f t="shared" si="12"/>
        <v>-26827</v>
      </c>
    </row>
    <row r="44" spans="1:25" ht="21" customHeight="1" x14ac:dyDescent="0.2">
      <c r="A44" s="395" t="s">
        <v>267</v>
      </c>
      <c r="B44" s="395"/>
      <c r="C44" s="395"/>
      <c r="D44" s="395"/>
      <c r="E44" s="395"/>
      <c r="F44" s="395"/>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0"/>
        <v>0</v>
      </c>
      <c r="X44" s="46">
        <v>0</v>
      </c>
      <c r="Y44" s="47">
        <f t="shared" si="12"/>
        <v>0</v>
      </c>
    </row>
    <row r="45" spans="1:25" ht="29.25" customHeight="1" x14ac:dyDescent="0.2">
      <c r="A45" s="395" t="s">
        <v>268</v>
      </c>
      <c r="B45" s="395"/>
      <c r="C45" s="395"/>
      <c r="D45" s="395"/>
      <c r="E45" s="395"/>
      <c r="F45" s="395"/>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0"/>
        <v>0</v>
      </c>
      <c r="X45" s="46">
        <v>0</v>
      </c>
      <c r="Y45" s="47">
        <f t="shared" si="12"/>
        <v>0</v>
      </c>
    </row>
    <row r="46" spans="1:25" ht="21" customHeight="1" x14ac:dyDescent="0.2">
      <c r="A46" s="395" t="s">
        <v>278</v>
      </c>
      <c r="B46" s="395"/>
      <c r="C46" s="395"/>
      <c r="D46" s="395"/>
      <c r="E46" s="395"/>
      <c r="F46" s="395"/>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0"/>
        <v>0</v>
      </c>
      <c r="X46" s="46">
        <v>0</v>
      </c>
      <c r="Y46" s="47">
        <f t="shared" si="12"/>
        <v>0</v>
      </c>
    </row>
    <row r="47" spans="1:25" x14ac:dyDescent="0.2">
      <c r="A47" s="395" t="s">
        <v>270</v>
      </c>
      <c r="B47" s="395"/>
      <c r="C47" s="395"/>
      <c r="D47" s="395"/>
      <c r="E47" s="395"/>
      <c r="F47" s="395"/>
      <c r="G47" s="8">
        <v>39</v>
      </c>
      <c r="H47" s="50">
        <v>0</v>
      </c>
      <c r="I47" s="50">
        <v>0</v>
      </c>
      <c r="J47" s="50">
        <v>0</v>
      </c>
      <c r="K47" s="50">
        <v>0</v>
      </c>
      <c r="L47" s="50">
        <v>0</v>
      </c>
      <c r="M47" s="50">
        <v>0</v>
      </c>
      <c r="N47" s="46">
        <v>0</v>
      </c>
      <c r="O47" s="46">
        <v>0</v>
      </c>
      <c r="P47" s="46">
        <v>0</v>
      </c>
      <c r="Q47" s="46">
        <v>0</v>
      </c>
      <c r="R47" s="46">
        <v>0</v>
      </c>
      <c r="S47" s="46">
        <v>0</v>
      </c>
      <c r="T47" s="46">
        <v>0</v>
      </c>
      <c r="U47" s="46">
        <v>0</v>
      </c>
      <c r="V47" s="46">
        <v>0</v>
      </c>
      <c r="W47" s="47">
        <f t="shared" si="10"/>
        <v>0</v>
      </c>
      <c r="X47" s="46">
        <v>0</v>
      </c>
      <c r="Y47" s="47">
        <f t="shared" si="12"/>
        <v>0</v>
      </c>
    </row>
    <row r="48" spans="1:25" x14ac:dyDescent="0.2">
      <c r="A48" s="395" t="s">
        <v>271</v>
      </c>
      <c r="B48" s="395"/>
      <c r="C48" s="395"/>
      <c r="D48" s="395"/>
      <c r="E48" s="395"/>
      <c r="F48" s="395"/>
      <c r="G48" s="8">
        <v>40</v>
      </c>
      <c r="H48" s="46">
        <v>0</v>
      </c>
      <c r="I48" s="46">
        <v>0</v>
      </c>
      <c r="J48" s="46">
        <v>0</v>
      </c>
      <c r="K48" s="46">
        <v>0</v>
      </c>
      <c r="L48" s="46">
        <v>0</v>
      </c>
      <c r="M48" s="46">
        <v>0</v>
      </c>
      <c r="N48" s="46">
        <v>0</v>
      </c>
      <c r="O48" s="46">
        <v>0</v>
      </c>
      <c r="P48" s="46">
        <v>0</v>
      </c>
      <c r="Q48" s="46">
        <v>0</v>
      </c>
      <c r="R48" s="46">
        <v>0</v>
      </c>
      <c r="S48" s="46">
        <v>0</v>
      </c>
      <c r="T48" s="46">
        <v>0</v>
      </c>
      <c r="U48" s="46">
        <v>0</v>
      </c>
      <c r="V48" s="46">
        <v>0</v>
      </c>
      <c r="W48" s="47">
        <f t="shared" si="10"/>
        <v>0</v>
      </c>
      <c r="X48" s="46">
        <v>0</v>
      </c>
      <c r="Y48" s="47">
        <f t="shared" si="12"/>
        <v>0</v>
      </c>
    </row>
    <row r="49" spans="1:25" x14ac:dyDescent="0.2">
      <c r="A49" s="395" t="s">
        <v>272</v>
      </c>
      <c r="B49" s="395"/>
      <c r="C49" s="395"/>
      <c r="D49" s="395"/>
      <c r="E49" s="395"/>
      <c r="F49" s="395"/>
      <c r="G49" s="8">
        <v>41</v>
      </c>
      <c r="H49" s="50">
        <v>0</v>
      </c>
      <c r="I49" s="50">
        <v>0</v>
      </c>
      <c r="J49" s="50">
        <v>0</v>
      </c>
      <c r="K49" s="50">
        <v>0</v>
      </c>
      <c r="L49" s="50">
        <v>0</v>
      </c>
      <c r="M49" s="50">
        <v>0</v>
      </c>
      <c r="N49" s="46">
        <v>0</v>
      </c>
      <c r="O49" s="46">
        <v>0</v>
      </c>
      <c r="P49" s="46">
        <v>4829</v>
      </c>
      <c r="Q49" s="46">
        <v>0</v>
      </c>
      <c r="R49" s="46">
        <v>0</v>
      </c>
      <c r="S49" s="46">
        <v>0</v>
      </c>
      <c r="T49" s="46">
        <v>0</v>
      </c>
      <c r="U49" s="46">
        <v>0</v>
      </c>
      <c r="V49" s="46">
        <v>0</v>
      </c>
      <c r="W49" s="47">
        <f t="shared" si="10"/>
        <v>4829</v>
      </c>
      <c r="X49" s="46">
        <v>0</v>
      </c>
      <c r="Y49" s="47">
        <f t="shared" si="12"/>
        <v>4829</v>
      </c>
    </row>
    <row r="50" spans="1:25" ht="24" customHeight="1" x14ac:dyDescent="0.2">
      <c r="A50" s="395" t="s">
        <v>412</v>
      </c>
      <c r="B50" s="395"/>
      <c r="C50" s="395"/>
      <c r="D50" s="395"/>
      <c r="E50" s="395"/>
      <c r="F50" s="395"/>
      <c r="G50" s="8">
        <v>42</v>
      </c>
      <c r="H50" s="46">
        <v>0</v>
      </c>
      <c r="I50" s="46">
        <v>0</v>
      </c>
      <c r="J50" s="46">
        <v>0</v>
      </c>
      <c r="K50" s="46">
        <v>0</v>
      </c>
      <c r="L50" s="46">
        <v>0</v>
      </c>
      <c r="M50" s="46">
        <v>0</v>
      </c>
      <c r="N50" s="46">
        <v>0</v>
      </c>
      <c r="O50" s="46">
        <v>0</v>
      </c>
      <c r="P50" s="46">
        <v>0</v>
      </c>
      <c r="Q50" s="46">
        <v>0</v>
      </c>
      <c r="R50" s="46">
        <v>0</v>
      </c>
      <c r="S50" s="46">
        <v>0</v>
      </c>
      <c r="T50" s="46">
        <v>0</v>
      </c>
      <c r="U50" s="46">
        <v>0</v>
      </c>
      <c r="V50" s="46">
        <v>0</v>
      </c>
      <c r="W50" s="47">
        <f t="shared" si="10"/>
        <v>0</v>
      </c>
      <c r="X50" s="46">
        <v>0</v>
      </c>
      <c r="Y50" s="47">
        <f t="shared" si="12"/>
        <v>0</v>
      </c>
    </row>
    <row r="51" spans="1:25" ht="26.25" customHeight="1" x14ac:dyDescent="0.2">
      <c r="A51" s="395" t="s">
        <v>413</v>
      </c>
      <c r="B51" s="395"/>
      <c r="C51" s="395"/>
      <c r="D51" s="395"/>
      <c r="E51" s="395"/>
      <c r="F51" s="395"/>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0"/>
        <v>0</v>
      </c>
      <c r="X51" s="46">
        <v>0</v>
      </c>
      <c r="Y51" s="47">
        <f t="shared" si="12"/>
        <v>0</v>
      </c>
    </row>
    <row r="52" spans="1:25" ht="22.5" customHeight="1" x14ac:dyDescent="0.2">
      <c r="A52" s="395" t="s">
        <v>414</v>
      </c>
      <c r="B52" s="395"/>
      <c r="C52" s="395"/>
      <c r="D52" s="395"/>
      <c r="E52" s="395"/>
      <c r="F52" s="395"/>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0"/>
        <v>0</v>
      </c>
      <c r="X52" s="46">
        <v>0</v>
      </c>
      <c r="Y52" s="47">
        <f t="shared" si="12"/>
        <v>0</v>
      </c>
    </row>
    <row r="53" spans="1:25" x14ac:dyDescent="0.2">
      <c r="A53" s="395" t="s">
        <v>273</v>
      </c>
      <c r="B53" s="395"/>
      <c r="C53" s="395"/>
      <c r="D53" s="395"/>
      <c r="E53" s="395"/>
      <c r="F53" s="395"/>
      <c r="G53" s="8">
        <v>45</v>
      </c>
      <c r="H53" s="46">
        <v>0</v>
      </c>
      <c r="I53" s="46">
        <v>0</v>
      </c>
      <c r="J53" s="46">
        <v>0</v>
      </c>
      <c r="K53" s="46">
        <v>0</v>
      </c>
      <c r="L53" s="46">
        <v>0</v>
      </c>
      <c r="M53" s="46">
        <v>0</v>
      </c>
      <c r="N53" s="46">
        <v>0</v>
      </c>
      <c r="O53" s="46">
        <v>0</v>
      </c>
      <c r="P53" s="46">
        <v>0</v>
      </c>
      <c r="Q53" s="46">
        <v>0</v>
      </c>
      <c r="R53" s="46">
        <v>0</v>
      </c>
      <c r="S53" s="46">
        <v>0</v>
      </c>
      <c r="T53" s="46">
        <v>0</v>
      </c>
      <c r="U53" s="46">
        <v>0</v>
      </c>
      <c r="V53" s="46">
        <v>0</v>
      </c>
      <c r="W53" s="47">
        <f t="shared" si="10"/>
        <v>0</v>
      </c>
      <c r="X53" s="46">
        <v>0</v>
      </c>
      <c r="Y53" s="47">
        <f t="shared" si="12"/>
        <v>0</v>
      </c>
    </row>
    <row r="54" spans="1:25" x14ac:dyDescent="0.2">
      <c r="A54" s="395" t="s">
        <v>415</v>
      </c>
      <c r="B54" s="395"/>
      <c r="C54" s="395"/>
      <c r="D54" s="395"/>
      <c r="E54" s="395"/>
      <c r="F54" s="395"/>
      <c r="G54" s="8">
        <v>46</v>
      </c>
      <c r="H54" s="46">
        <v>0</v>
      </c>
      <c r="I54" s="46">
        <v>0</v>
      </c>
      <c r="J54" s="46">
        <v>0</v>
      </c>
      <c r="K54" s="46">
        <v>0</v>
      </c>
      <c r="L54" s="46">
        <v>0</v>
      </c>
      <c r="M54" s="46">
        <v>0</v>
      </c>
      <c r="N54" s="46">
        <v>0</v>
      </c>
      <c r="O54" s="46">
        <v>0</v>
      </c>
      <c r="P54" s="46">
        <v>0</v>
      </c>
      <c r="Q54" s="46">
        <v>0</v>
      </c>
      <c r="R54" s="46">
        <v>0</v>
      </c>
      <c r="S54" s="46">
        <v>0</v>
      </c>
      <c r="T54" s="46">
        <v>0</v>
      </c>
      <c r="U54" s="46">
        <v>0</v>
      </c>
      <c r="V54" s="46">
        <v>0</v>
      </c>
      <c r="W54" s="47">
        <f t="shared" si="10"/>
        <v>0</v>
      </c>
      <c r="X54" s="46">
        <v>0</v>
      </c>
      <c r="Y54" s="47">
        <f t="shared" si="12"/>
        <v>0</v>
      </c>
    </row>
    <row r="55" spans="1:25" x14ac:dyDescent="0.2">
      <c r="A55" s="395" t="s">
        <v>424</v>
      </c>
      <c r="B55" s="395"/>
      <c r="C55" s="395"/>
      <c r="D55" s="395"/>
      <c r="E55" s="395"/>
      <c r="F55" s="395"/>
      <c r="G55" s="8">
        <v>47</v>
      </c>
      <c r="H55" s="46">
        <v>0</v>
      </c>
      <c r="I55" s="46">
        <v>0</v>
      </c>
      <c r="J55" s="46">
        <v>0</v>
      </c>
      <c r="K55" s="46">
        <v>0</v>
      </c>
      <c r="L55" s="46">
        <v>0</v>
      </c>
      <c r="M55" s="46">
        <v>0</v>
      </c>
      <c r="N55" s="46">
        <v>0</v>
      </c>
      <c r="O55" s="46">
        <v>0</v>
      </c>
      <c r="P55" s="46">
        <v>0</v>
      </c>
      <c r="Q55" s="46">
        <v>0</v>
      </c>
      <c r="R55" s="46">
        <v>0</v>
      </c>
      <c r="S55" s="46">
        <v>0</v>
      </c>
      <c r="T55" s="46">
        <v>0</v>
      </c>
      <c r="U55" s="46">
        <v>-146265489</v>
      </c>
      <c r="V55" s="46">
        <v>0</v>
      </c>
      <c r="W55" s="47">
        <f t="shared" si="10"/>
        <v>-146265489</v>
      </c>
      <c r="X55" s="46">
        <v>0</v>
      </c>
      <c r="Y55" s="47">
        <f t="shared" si="12"/>
        <v>-146265489</v>
      </c>
    </row>
    <row r="56" spans="1:25" x14ac:dyDescent="0.2">
      <c r="A56" s="395" t="s">
        <v>416</v>
      </c>
      <c r="B56" s="395"/>
      <c r="C56" s="395"/>
      <c r="D56" s="395"/>
      <c r="E56" s="395"/>
      <c r="F56" s="395"/>
      <c r="G56" s="8">
        <v>48</v>
      </c>
      <c r="H56" s="46">
        <v>0</v>
      </c>
      <c r="I56" s="46">
        <v>0</v>
      </c>
      <c r="J56" s="46">
        <v>0</v>
      </c>
      <c r="K56" s="46">
        <v>0</v>
      </c>
      <c r="L56" s="46">
        <v>0</v>
      </c>
      <c r="M56" s="46">
        <v>0</v>
      </c>
      <c r="N56" s="46">
        <v>38533600</v>
      </c>
      <c r="O56" s="46">
        <v>0</v>
      </c>
      <c r="P56" s="46">
        <v>0</v>
      </c>
      <c r="Q56" s="46">
        <v>0</v>
      </c>
      <c r="R56" s="46">
        <v>0</v>
      </c>
      <c r="S56" s="46">
        <v>0</v>
      </c>
      <c r="T56" s="46">
        <v>0</v>
      </c>
      <c r="U56" s="46">
        <v>2739417</v>
      </c>
      <c r="V56" s="46">
        <v>0</v>
      </c>
      <c r="W56" s="47">
        <f t="shared" si="10"/>
        <v>41273017</v>
      </c>
      <c r="X56" s="46">
        <v>0</v>
      </c>
      <c r="Y56" s="47">
        <f t="shared" si="12"/>
        <v>41273017</v>
      </c>
    </row>
    <row r="57" spans="1:25" x14ac:dyDescent="0.2">
      <c r="A57" s="395" t="s">
        <v>425</v>
      </c>
      <c r="B57" s="395"/>
      <c r="C57" s="395"/>
      <c r="D57" s="395"/>
      <c r="E57" s="395"/>
      <c r="F57" s="395"/>
      <c r="G57" s="8">
        <v>49</v>
      </c>
      <c r="H57" s="46">
        <v>0</v>
      </c>
      <c r="I57" s="46">
        <v>0</v>
      </c>
      <c r="J57" s="46">
        <v>0</v>
      </c>
      <c r="K57" s="46">
        <v>0</v>
      </c>
      <c r="L57" s="46">
        <v>0</v>
      </c>
      <c r="M57" s="46">
        <v>0</v>
      </c>
      <c r="N57" s="46">
        <v>-2249472</v>
      </c>
      <c r="O57" s="46">
        <v>0</v>
      </c>
      <c r="P57" s="46">
        <v>0</v>
      </c>
      <c r="Q57" s="46">
        <v>0</v>
      </c>
      <c r="R57" s="46">
        <v>0</v>
      </c>
      <c r="S57" s="46">
        <v>0</v>
      </c>
      <c r="T57" s="46">
        <v>0</v>
      </c>
      <c r="U57" s="46">
        <v>306855278</v>
      </c>
      <c r="V57" s="46">
        <v>-304605806</v>
      </c>
      <c r="W57" s="47">
        <f t="shared" si="10"/>
        <v>0</v>
      </c>
      <c r="X57" s="46">
        <v>0</v>
      </c>
      <c r="Y57" s="47">
        <f t="shared" si="12"/>
        <v>0</v>
      </c>
    </row>
    <row r="58" spans="1:25" x14ac:dyDescent="0.2">
      <c r="A58" s="395" t="s">
        <v>419</v>
      </c>
      <c r="B58" s="395"/>
      <c r="C58" s="395"/>
      <c r="D58" s="395"/>
      <c r="E58" s="395"/>
      <c r="F58" s="395"/>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0"/>
        <v>0</v>
      </c>
      <c r="X58" s="46">
        <v>0</v>
      </c>
      <c r="Y58" s="47">
        <f t="shared" si="12"/>
        <v>0</v>
      </c>
    </row>
    <row r="59" spans="1:25" ht="24" customHeight="1" x14ac:dyDescent="0.2">
      <c r="A59" s="413" t="s">
        <v>426</v>
      </c>
      <c r="B59" s="413"/>
      <c r="C59" s="413"/>
      <c r="D59" s="413"/>
      <c r="E59" s="413"/>
      <c r="F59" s="413"/>
      <c r="G59" s="10">
        <v>51</v>
      </c>
      <c r="H59" s="49">
        <f>SUM(H39:H58)</f>
        <v>1672021210</v>
      </c>
      <c r="I59" s="49">
        <f t="shared" ref="I59:Y59" si="13">SUM(I39:I58)</f>
        <v>5710563</v>
      </c>
      <c r="J59" s="49">
        <f t="shared" si="13"/>
        <v>83601061</v>
      </c>
      <c r="K59" s="49">
        <f t="shared" si="13"/>
        <v>136815284</v>
      </c>
      <c r="L59" s="49">
        <f t="shared" si="13"/>
        <v>124418266</v>
      </c>
      <c r="M59" s="49">
        <f t="shared" si="13"/>
        <v>0</v>
      </c>
      <c r="N59" s="49">
        <f t="shared" si="13"/>
        <v>38533600</v>
      </c>
      <c r="O59" s="49">
        <f t="shared" si="13"/>
        <v>0</v>
      </c>
      <c r="P59" s="49">
        <f t="shared" si="13"/>
        <v>59111</v>
      </c>
      <c r="Q59" s="49">
        <f t="shared" si="13"/>
        <v>0</v>
      </c>
      <c r="R59" s="49">
        <f t="shared" si="13"/>
        <v>0</v>
      </c>
      <c r="S59" s="49">
        <f t="shared" si="13"/>
        <v>0</v>
      </c>
      <c r="T59" s="49">
        <f t="shared" si="13"/>
        <v>0</v>
      </c>
      <c r="U59" s="49">
        <f t="shared" si="13"/>
        <v>701943373</v>
      </c>
      <c r="V59" s="49">
        <f t="shared" si="13"/>
        <v>560684341</v>
      </c>
      <c r="W59" s="49">
        <f t="shared" si="13"/>
        <v>3074950277</v>
      </c>
      <c r="X59" s="49">
        <f t="shared" si="13"/>
        <v>0</v>
      </c>
      <c r="Y59" s="49">
        <f t="shared" si="13"/>
        <v>3074950277</v>
      </c>
    </row>
    <row r="60" spans="1:25" x14ac:dyDescent="0.2">
      <c r="A60" s="414" t="s">
        <v>274</v>
      </c>
      <c r="B60" s="415"/>
      <c r="C60" s="415"/>
      <c r="D60" s="415"/>
      <c r="E60" s="415"/>
      <c r="F60" s="415"/>
      <c r="G60" s="415"/>
      <c r="H60" s="415"/>
      <c r="I60" s="415"/>
      <c r="J60" s="415"/>
      <c r="K60" s="415"/>
      <c r="L60" s="415"/>
      <c r="M60" s="415"/>
      <c r="N60" s="415"/>
      <c r="O60" s="415"/>
      <c r="P60" s="415"/>
      <c r="Q60" s="415"/>
      <c r="R60" s="415"/>
      <c r="S60" s="415"/>
      <c r="T60" s="415"/>
      <c r="U60" s="415"/>
      <c r="V60" s="415"/>
      <c r="W60" s="415"/>
      <c r="X60" s="415"/>
      <c r="Y60" s="415"/>
    </row>
    <row r="61" spans="1:25" ht="31.5" customHeight="1" x14ac:dyDescent="0.2">
      <c r="A61" s="416" t="s">
        <v>427</v>
      </c>
      <c r="B61" s="416"/>
      <c r="C61" s="416"/>
      <c r="D61" s="416"/>
      <c r="E61" s="416"/>
      <c r="F61" s="416"/>
      <c r="G61" s="9">
        <v>52</v>
      </c>
      <c r="H61" s="48">
        <f>SUM(H41:H49)</f>
        <v>0</v>
      </c>
      <c r="I61" s="48">
        <f t="shared" ref="I61:Y61" si="14">SUM(I41:I49)</f>
        <v>0</v>
      </c>
      <c r="J61" s="48">
        <f t="shared" si="14"/>
        <v>0</v>
      </c>
      <c r="K61" s="48">
        <f t="shared" si="14"/>
        <v>0</v>
      </c>
      <c r="L61" s="48">
        <f t="shared" si="14"/>
        <v>0</v>
      </c>
      <c r="M61" s="48">
        <f t="shared" si="14"/>
        <v>0</v>
      </c>
      <c r="N61" s="48">
        <f t="shared" si="14"/>
        <v>0</v>
      </c>
      <c r="O61" s="48">
        <f t="shared" si="14"/>
        <v>0</v>
      </c>
      <c r="P61" s="48">
        <f t="shared" si="14"/>
        <v>-21998</v>
      </c>
      <c r="Q61" s="48">
        <f t="shared" si="14"/>
        <v>0</v>
      </c>
      <c r="R61" s="48">
        <f t="shared" si="14"/>
        <v>0</v>
      </c>
      <c r="S61" s="48">
        <f t="shared" si="14"/>
        <v>0</v>
      </c>
      <c r="T61" s="48">
        <f t="shared" si="14"/>
        <v>0</v>
      </c>
      <c r="U61" s="48">
        <f t="shared" si="14"/>
        <v>0</v>
      </c>
      <c r="V61" s="48">
        <f t="shared" si="14"/>
        <v>0</v>
      </c>
      <c r="W61" s="48">
        <f t="shared" si="14"/>
        <v>-21998</v>
      </c>
      <c r="X61" s="48">
        <f t="shared" si="14"/>
        <v>0</v>
      </c>
      <c r="Y61" s="48">
        <f t="shared" si="14"/>
        <v>-21998</v>
      </c>
    </row>
    <row r="62" spans="1:25" ht="27.75" customHeight="1" x14ac:dyDescent="0.2">
      <c r="A62" s="416" t="s">
        <v>428</v>
      </c>
      <c r="B62" s="416"/>
      <c r="C62" s="416"/>
      <c r="D62" s="416"/>
      <c r="E62" s="416"/>
      <c r="F62" s="416"/>
      <c r="G62" s="9">
        <v>53</v>
      </c>
      <c r="H62" s="48">
        <f>H40+H61</f>
        <v>0</v>
      </c>
      <c r="I62" s="48">
        <f t="shared" ref="I62:Y62" si="15">I40+I61</f>
        <v>0</v>
      </c>
      <c r="J62" s="48">
        <f t="shared" si="15"/>
        <v>0</v>
      </c>
      <c r="K62" s="48">
        <f t="shared" si="15"/>
        <v>0</v>
      </c>
      <c r="L62" s="48">
        <f t="shared" si="15"/>
        <v>0</v>
      </c>
      <c r="M62" s="48">
        <f t="shared" si="15"/>
        <v>0</v>
      </c>
      <c r="N62" s="48">
        <f t="shared" si="15"/>
        <v>0</v>
      </c>
      <c r="O62" s="48">
        <f t="shared" si="15"/>
        <v>0</v>
      </c>
      <c r="P62" s="48">
        <f t="shared" si="15"/>
        <v>-21998</v>
      </c>
      <c r="Q62" s="48">
        <f t="shared" si="15"/>
        <v>0</v>
      </c>
      <c r="R62" s="48">
        <f t="shared" si="15"/>
        <v>0</v>
      </c>
      <c r="S62" s="48">
        <f t="shared" si="15"/>
        <v>0</v>
      </c>
      <c r="T62" s="48">
        <f t="shared" si="15"/>
        <v>0</v>
      </c>
      <c r="U62" s="48">
        <f t="shared" si="15"/>
        <v>0</v>
      </c>
      <c r="V62" s="48">
        <f t="shared" si="15"/>
        <v>560684341</v>
      </c>
      <c r="W62" s="48">
        <f t="shared" si="15"/>
        <v>560662343</v>
      </c>
      <c r="X62" s="48">
        <f t="shared" si="15"/>
        <v>0</v>
      </c>
      <c r="Y62" s="48">
        <f t="shared" si="15"/>
        <v>560662343</v>
      </c>
    </row>
    <row r="63" spans="1:25" ht="29.25" customHeight="1" x14ac:dyDescent="0.2">
      <c r="A63" s="417" t="s">
        <v>429</v>
      </c>
      <c r="B63" s="417"/>
      <c r="C63" s="417"/>
      <c r="D63" s="417"/>
      <c r="E63" s="417"/>
      <c r="F63" s="417"/>
      <c r="G63" s="10">
        <v>54</v>
      </c>
      <c r="H63" s="49">
        <f>SUM(H50:H58)</f>
        <v>0</v>
      </c>
      <c r="I63" s="49">
        <f t="shared" ref="I63:Y63" si="16">SUM(I50:I58)</f>
        <v>0</v>
      </c>
      <c r="J63" s="49">
        <f t="shared" si="16"/>
        <v>0</v>
      </c>
      <c r="K63" s="49">
        <f t="shared" si="16"/>
        <v>0</v>
      </c>
      <c r="L63" s="49">
        <f t="shared" si="16"/>
        <v>0</v>
      </c>
      <c r="M63" s="49">
        <f t="shared" si="16"/>
        <v>0</v>
      </c>
      <c r="N63" s="49">
        <f t="shared" si="16"/>
        <v>36284128</v>
      </c>
      <c r="O63" s="49">
        <f t="shared" si="16"/>
        <v>0</v>
      </c>
      <c r="P63" s="49">
        <f t="shared" si="16"/>
        <v>0</v>
      </c>
      <c r="Q63" s="49">
        <f t="shared" si="16"/>
        <v>0</v>
      </c>
      <c r="R63" s="49">
        <f t="shared" si="16"/>
        <v>0</v>
      </c>
      <c r="S63" s="49">
        <f t="shared" si="16"/>
        <v>0</v>
      </c>
      <c r="T63" s="49">
        <f t="shared" si="16"/>
        <v>0</v>
      </c>
      <c r="U63" s="49">
        <f t="shared" si="16"/>
        <v>163329206</v>
      </c>
      <c r="V63" s="49">
        <f t="shared" si="16"/>
        <v>-304605806</v>
      </c>
      <c r="W63" s="49">
        <f t="shared" si="16"/>
        <v>-104992472</v>
      </c>
      <c r="X63" s="49">
        <f t="shared" si="16"/>
        <v>0</v>
      </c>
      <c r="Y63" s="49">
        <f t="shared" si="16"/>
        <v>-104992472</v>
      </c>
    </row>
  </sheetData>
  <sheetProtection algorithmName="SHA-512" hashValue="rDM0zGnSHmpz8bwcLQSH5XXjfJxg3vYebVva3pZcJZb1KSO7UkeoV/0hSDLllipeGnWYVNAWOQZ3PvWqRLeuwQ==" saltValue="4/8K6drU7BvS1N/OPwKMyQ=="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242"/>
  <sheetViews>
    <sheetView topLeftCell="A55" zoomScale="90" zoomScaleNormal="90" workbookViewId="0">
      <selection activeCell="G58" sqref="G58"/>
    </sheetView>
  </sheetViews>
  <sheetFormatPr defaultRowHeight="12.75" x14ac:dyDescent="0.2"/>
  <cols>
    <col min="1" max="1" width="55.7109375" customWidth="1"/>
    <col min="3" max="3" width="12.7109375" bestFit="1" customWidth="1"/>
    <col min="4" max="4" width="9.85546875" bestFit="1" customWidth="1"/>
    <col min="5" max="5" width="10.28515625" bestFit="1" customWidth="1"/>
    <col min="6" max="6" width="3.5703125" customWidth="1"/>
    <col min="7" max="7" width="69.85546875" bestFit="1" customWidth="1"/>
    <col min="8" max="8" width="14.28515625" bestFit="1" customWidth="1"/>
    <col min="9" max="9" width="25.7109375" customWidth="1"/>
    <col min="10" max="10" width="12.5703125" bestFit="1" customWidth="1"/>
  </cols>
  <sheetData>
    <row r="1" spans="1:9" ht="12.75" customHeight="1" x14ac:dyDescent="0.2">
      <c r="A1" s="420" t="s">
        <v>466</v>
      </c>
      <c r="B1" s="420"/>
      <c r="C1" s="420"/>
      <c r="D1" s="420"/>
      <c r="E1" s="420"/>
      <c r="F1" s="420"/>
      <c r="G1" s="420"/>
      <c r="H1" s="247"/>
      <c r="I1" s="247"/>
    </row>
    <row r="2" spans="1:9" x14ac:dyDescent="0.2">
      <c r="A2" s="420"/>
      <c r="B2" s="420"/>
      <c r="C2" s="420"/>
      <c r="D2" s="420"/>
      <c r="E2" s="420"/>
      <c r="F2" s="420"/>
      <c r="G2" s="420"/>
      <c r="H2" s="247"/>
      <c r="I2" s="247"/>
    </row>
    <row r="3" spans="1:9" x14ac:dyDescent="0.2">
      <c r="A3" s="420"/>
      <c r="B3" s="420"/>
      <c r="C3" s="420"/>
      <c r="D3" s="420"/>
      <c r="E3" s="420"/>
      <c r="F3" s="420"/>
      <c r="G3" s="420"/>
      <c r="H3" s="247"/>
      <c r="I3" s="247"/>
    </row>
    <row r="4" spans="1:9" x14ac:dyDescent="0.2">
      <c r="A4" s="420"/>
      <c r="B4" s="420"/>
      <c r="C4" s="420"/>
      <c r="D4" s="420"/>
      <c r="E4" s="420"/>
      <c r="F4" s="420"/>
      <c r="G4" s="420"/>
      <c r="H4" s="247"/>
      <c r="I4" s="247"/>
    </row>
    <row r="5" spans="1:9" x14ac:dyDescent="0.2">
      <c r="A5" s="420"/>
      <c r="B5" s="420"/>
      <c r="C5" s="420"/>
      <c r="D5" s="420"/>
      <c r="E5" s="420"/>
      <c r="F5" s="420"/>
      <c r="G5" s="420"/>
      <c r="H5" s="247"/>
      <c r="I5" s="247"/>
    </row>
    <row r="6" spans="1:9" x14ac:dyDescent="0.2">
      <c r="A6" s="420"/>
      <c r="B6" s="420"/>
      <c r="C6" s="420"/>
      <c r="D6" s="420"/>
      <c r="E6" s="420"/>
      <c r="F6" s="420"/>
      <c r="G6" s="420"/>
      <c r="H6" s="247"/>
      <c r="I6" s="247"/>
    </row>
    <row r="7" spans="1:9" x14ac:dyDescent="0.2">
      <c r="A7" s="420"/>
      <c r="B7" s="420"/>
      <c r="C7" s="420"/>
      <c r="D7" s="420"/>
      <c r="E7" s="420"/>
      <c r="F7" s="420"/>
      <c r="G7" s="420"/>
      <c r="H7" s="247"/>
      <c r="I7" s="247"/>
    </row>
    <row r="8" spans="1:9" x14ac:dyDescent="0.2">
      <c r="A8" s="420"/>
      <c r="B8" s="420"/>
      <c r="C8" s="420"/>
      <c r="D8" s="420"/>
      <c r="E8" s="420"/>
      <c r="F8" s="420"/>
      <c r="G8" s="420"/>
      <c r="H8" s="247"/>
      <c r="I8" s="247"/>
    </row>
    <row r="9" spans="1:9" x14ac:dyDescent="0.2">
      <c r="A9" s="420"/>
      <c r="B9" s="420"/>
      <c r="C9" s="420"/>
      <c r="D9" s="420"/>
      <c r="E9" s="420"/>
      <c r="F9" s="420"/>
      <c r="G9" s="420"/>
      <c r="H9" s="247"/>
      <c r="I9" s="247"/>
    </row>
    <row r="10" spans="1:9" x14ac:dyDescent="0.2">
      <c r="A10" s="420"/>
      <c r="B10" s="420"/>
      <c r="C10" s="420"/>
      <c r="D10" s="420"/>
      <c r="E10" s="420"/>
      <c r="F10" s="420"/>
      <c r="G10" s="420"/>
      <c r="H10" s="247"/>
      <c r="I10" s="247"/>
    </row>
    <row r="11" spans="1:9" x14ac:dyDescent="0.2">
      <c r="A11" s="420"/>
      <c r="B11" s="420"/>
      <c r="C11" s="420"/>
      <c r="D11" s="420"/>
      <c r="E11" s="420"/>
      <c r="F11" s="420"/>
      <c r="G11" s="420"/>
      <c r="H11" s="247"/>
      <c r="I11" s="247"/>
    </row>
    <row r="12" spans="1:9" x14ac:dyDescent="0.2">
      <c r="A12" s="420"/>
      <c r="B12" s="420"/>
      <c r="C12" s="420"/>
      <c r="D12" s="420"/>
      <c r="E12" s="420"/>
      <c r="F12" s="420"/>
      <c r="G12" s="420"/>
      <c r="H12" s="247"/>
      <c r="I12" s="247"/>
    </row>
    <row r="13" spans="1:9" x14ac:dyDescent="0.2">
      <c r="A13" s="420"/>
      <c r="B13" s="420"/>
      <c r="C13" s="420"/>
      <c r="D13" s="420"/>
      <c r="E13" s="420"/>
      <c r="F13" s="420"/>
      <c r="G13" s="420"/>
      <c r="H13" s="247"/>
      <c r="I13" s="247"/>
    </row>
    <row r="14" spans="1:9" x14ac:dyDescent="0.2">
      <c r="A14" s="420"/>
      <c r="B14" s="420"/>
      <c r="C14" s="420"/>
      <c r="D14" s="420"/>
      <c r="E14" s="420"/>
      <c r="F14" s="420"/>
      <c r="G14" s="420"/>
      <c r="H14" s="247"/>
      <c r="I14" s="247"/>
    </row>
    <row r="15" spans="1:9" x14ac:dyDescent="0.2">
      <c r="A15" s="420"/>
      <c r="B15" s="420"/>
      <c r="C15" s="420"/>
      <c r="D15" s="420"/>
      <c r="E15" s="420"/>
      <c r="F15" s="420"/>
      <c r="G15" s="420"/>
      <c r="H15" s="247"/>
      <c r="I15" s="247"/>
    </row>
    <row r="16" spans="1:9" x14ac:dyDescent="0.2">
      <c r="A16" s="420"/>
      <c r="B16" s="420"/>
      <c r="C16" s="420"/>
      <c r="D16" s="420"/>
      <c r="E16" s="420"/>
      <c r="F16" s="420"/>
      <c r="G16" s="420"/>
      <c r="H16" s="247"/>
      <c r="I16" s="247"/>
    </row>
    <row r="17" spans="1:9" x14ac:dyDescent="0.2">
      <c r="A17" s="420"/>
      <c r="B17" s="420"/>
      <c r="C17" s="420"/>
      <c r="D17" s="420"/>
      <c r="E17" s="420"/>
      <c r="F17" s="420"/>
      <c r="G17" s="420"/>
      <c r="H17" s="247"/>
      <c r="I17" s="247"/>
    </row>
    <row r="18" spans="1:9" x14ac:dyDescent="0.2">
      <c r="A18" s="420"/>
      <c r="B18" s="420"/>
      <c r="C18" s="420"/>
      <c r="D18" s="420"/>
      <c r="E18" s="420"/>
      <c r="F18" s="420"/>
      <c r="G18" s="420"/>
      <c r="H18" s="247"/>
      <c r="I18" s="247"/>
    </row>
    <row r="19" spans="1:9" x14ac:dyDescent="0.2">
      <c r="A19" s="420"/>
      <c r="B19" s="420"/>
      <c r="C19" s="420"/>
      <c r="D19" s="420"/>
      <c r="E19" s="420"/>
      <c r="F19" s="420"/>
      <c r="G19" s="420"/>
      <c r="H19" s="247"/>
      <c r="I19" s="247"/>
    </row>
    <row r="20" spans="1:9" x14ac:dyDescent="0.2">
      <c r="A20" s="420"/>
      <c r="B20" s="420"/>
      <c r="C20" s="420"/>
      <c r="D20" s="420"/>
      <c r="E20" s="420"/>
      <c r="F20" s="420"/>
      <c r="G20" s="420"/>
      <c r="H20" s="247"/>
      <c r="I20" s="247"/>
    </row>
    <row r="21" spans="1:9" x14ac:dyDescent="0.2">
      <c r="A21" s="420"/>
      <c r="B21" s="420"/>
      <c r="C21" s="420"/>
      <c r="D21" s="420"/>
      <c r="E21" s="420"/>
      <c r="F21" s="420"/>
      <c r="G21" s="420"/>
      <c r="H21" s="247"/>
      <c r="I21" s="247"/>
    </row>
    <row r="22" spans="1:9" x14ac:dyDescent="0.2">
      <c r="A22" s="420"/>
      <c r="B22" s="420"/>
      <c r="C22" s="420"/>
      <c r="D22" s="420"/>
      <c r="E22" s="420"/>
      <c r="F22" s="420"/>
      <c r="G22" s="420"/>
      <c r="H22" s="247"/>
      <c r="I22" s="247"/>
    </row>
    <row r="23" spans="1:9" x14ac:dyDescent="0.2">
      <c r="A23" s="420"/>
      <c r="B23" s="420"/>
      <c r="C23" s="420"/>
      <c r="D23" s="420"/>
      <c r="E23" s="420"/>
      <c r="F23" s="420"/>
      <c r="G23" s="420"/>
      <c r="H23" s="247"/>
      <c r="I23" s="247"/>
    </row>
    <row r="24" spans="1:9" x14ac:dyDescent="0.2">
      <c r="A24" s="420"/>
      <c r="B24" s="420"/>
      <c r="C24" s="420"/>
      <c r="D24" s="420"/>
      <c r="E24" s="420"/>
      <c r="F24" s="420"/>
      <c r="G24" s="420"/>
      <c r="H24" s="247"/>
      <c r="I24" s="247"/>
    </row>
    <row r="25" spans="1:9" ht="102.75" customHeight="1" x14ac:dyDescent="0.2">
      <c r="A25" s="420"/>
      <c r="B25" s="420"/>
      <c r="C25" s="420"/>
      <c r="D25" s="420"/>
      <c r="E25" s="420"/>
      <c r="F25" s="420"/>
      <c r="G25" s="420"/>
      <c r="H25" s="247"/>
      <c r="I25" s="247"/>
    </row>
    <row r="26" spans="1:9" ht="104.25" customHeight="1" x14ac:dyDescent="0.2">
      <c r="A26" s="420"/>
      <c r="B26" s="420"/>
      <c r="C26" s="420"/>
      <c r="D26" s="420"/>
      <c r="E26" s="420"/>
      <c r="F26" s="420"/>
      <c r="G26" s="420"/>
      <c r="H26" s="247"/>
      <c r="I26" s="247"/>
    </row>
    <row r="27" spans="1:9" ht="75" customHeight="1" x14ac:dyDescent="0.2">
      <c r="A27" s="420"/>
      <c r="B27" s="420"/>
      <c r="C27" s="420"/>
      <c r="D27" s="420"/>
      <c r="E27" s="420"/>
      <c r="F27" s="420"/>
      <c r="G27" s="420"/>
      <c r="H27" s="247"/>
      <c r="I27" s="247"/>
    </row>
    <row r="28" spans="1:9" ht="87.75" customHeight="1" x14ac:dyDescent="0.2">
      <c r="A28" s="420"/>
      <c r="B28" s="420"/>
      <c r="C28" s="420"/>
      <c r="D28" s="420"/>
      <c r="E28" s="420"/>
      <c r="F28" s="420"/>
      <c r="G28" s="420"/>
      <c r="H28" s="247"/>
      <c r="I28" s="247"/>
    </row>
    <row r="29" spans="1:9" ht="335.25" customHeight="1" x14ac:dyDescent="0.2">
      <c r="A29" s="420"/>
      <c r="B29" s="420"/>
      <c r="C29" s="420"/>
      <c r="D29" s="420"/>
      <c r="E29" s="420"/>
      <c r="F29" s="420"/>
      <c r="G29" s="420"/>
      <c r="H29" s="247"/>
      <c r="I29" s="247"/>
    </row>
    <row r="30" spans="1:9" x14ac:dyDescent="0.2">
      <c r="A30" s="247"/>
      <c r="B30" s="247"/>
      <c r="C30" s="247"/>
      <c r="D30" s="247"/>
      <c r="E30" s="247"/>
      <c r="F30" s="247"/>
      <c r="G30" s="247"/>
      <c r="H30" s="247"/>
      <c r="I30" s="247"/>
    </row>
    <row r="31" spans="1:9" ht="27.75" customHeight="1" x14ac:dyDescent="0.2">
      <c r="A31" s="419" t="s">
        <v>651</v>
      </c>
      <c r="B31" s="419"/>
      <c r="C31" s="419"/>
      <c r="D31" s="419"/>
      <c r="E31" s="419"/>
      <c r="F31" s="419"/>
      <c r="G31" s="419"/>
      <c r="H31" s="245"/>
      <c r="I31" s="245"/>
    </row>
    <row r="32" spans="1:9" x14ac:dyDescent="0.2">
      <c r="A32" s="108"/>
      <c r="B32" s="108"/>
      <c r="C32" s="108"/>
      <c r="D32" s="108"/>
      <c r="E32" s="108"/>
      <c r="F32" s="108"/>
      <c r="G32" s="108"/>
    </row>
    <row r="33" spans="1:10" ht="24.75" customHeight="1" x14ac:dyDescent="0.2">
      <c r="A33" s="419" t="s">
        <v>652</v>
      </c>
      <c r="B33" s="419"/>
      <c r="C33" s="419"/>
      <c r="D33" s="419"/>
      <c r="E33" s="419"/>
      <c r="F33" s="419"/>
      <c r="G33" s="419"/>
      <c r="H33" s="245"/>
      <c r="I33" s="245"/>
    </row>
    <row r="34" spans="1:10" x14ac:dyDescent="0.2">
      <c r="A34" s="108"/>
      <c r="B34" s="108"/>
      <c r="C34" s="108"/>
      <c r="D34" s="108"/>
      <c r="E34" s="108"/>
      <c r="F34" s="108"/>
      <c r="G34" s="108"/>
    </row>
    <row r="35" spans="1:10" x14ac:dyDescent="0.2">
      <c r="A35" s="425" t="s">
        <v>642</v>
      </c>
      <c r="B35" s="425"/>
      <c r="C35" s="425"/>
      <c r="D35" s="425"/>
      <c r="E35" s="425"/>
      <c r="F35" s="425"/>
      <c r="G35" s="425"/>
      <c r="H35" s="246"/>
      <c r="I35" s="246"/>
    </row>
    <row r="36" spans="1:10" x14ac:dyDescent="0.2">
      <c r="A36" s="107"/>
      <c r="B36" s="107"/>
      <c r="C36" s="107"/>
      <c r="D36" s="107"/>
      <c r="E36" s="107"/>
      <c r="F36" s="107"/>
      <c r="G36" s="107"/>
      <c r="H36" s="107"/>
    </row>
    <row r="37" spans="1:10" x14ac:dyDescent="0.2">
      <c r="A37" s="424" t="s">
        <v>643</v>
      </c>
      <c r="B37" s="424"/>
      <c r="C37" s="424"/>
      <c r="D37" s="424"/>
      <c r="E37" s="424"/>
      <c r="F37" s="424"/>
      <c r="G37" s="424"/>
      <c r="H37" s="109"/>
    </row>
    <row r="38" spans="1:10" x14ac:dyDescent="0.2">
      <c r="A38" s="110"/>
      <c r="B38" s="111"/>
      <c r="C38" s="111"/>
      <c r="D38" s="111"/>
      <c r="E38" s="112"/>
      <c r="F38" s="113"/>
      <c r="G38" s="113"/>
      <c r="H38" s="109"/>
    </row>
    <row r="39" spans="1:10" x14ac:dyDescent="0.2">
      <c r="A39" s="423" t="s">
        <v>467</v>
      </c>
      <c r="B39" s="423"/>
      <c r="C39" s="423"/>
      <c r="D39" s="423"/>
      <c r="E39" s="423"/>
      <c r="F39" s="423"/>
      <c r="G39" s="423"/>
      <c r="H39" s="109"/>
    </row>
    <row r="40" spans="1:10" ht="13.5" thickBot="1" x14ac:dyDescent="0.25">
      <c r="H40" s="109"/>
    </row>
    <row r="41" spans="1:10" ht="48" x14ac:dyDescent="0.2">
      <c r="A41" s="114" t="s">
        <v>645</v>
      </c>
      <c r="B41" s="115" t="s">
        <v>469</v>
      </c>
      <c r="C41" s="115" t="s">
        <v>470</v>
      </c>
      <c r="D41" s="115" t="s">
        <v>471</v>
      </c>
      <c r="E41" s="115" t="s">
        <v>472</v>
      </c>
      <c r="F41" s="115" t="s">
        <v>473</v>
      </c>
      <c r="G41" s="116" t="s">
        <v>474</v>
      </c>
      <c r="H41" s="109"/>
    </row>
    <row r="42" spans="1:10" ht="60" x14ac:dyDescent="0.2">
      <c r="A42" s="117" t="s">
        <v>475</v>
      </c>
      <c r="B42" s="118" t="s">
        <v>476</v>
      </c>
      <c r="C42" s="119" t="s">
        <v>659</v>
      </c>
      <c r="D42" s="120">
        <f>SUM(D43:D47)</f>
        <v>4681079</v>
      </c>
      <c r="E42" s="120">
        <f>SUM(E43:E47)</f>
        <v>4681079</v>
      </c>
      <c r="F42" s="120">
        <f t="shared" ref="F42:F47" si="0">+E42-D42</f>
        <v>0</v>
      </c>
      <c r="G42" s="121"/>
      <c r="H42" s="109"/>
    </row>
    <row r="43" spans="1:10" x14ac:dyDescent="0.2">
      <c r="A43" s="122" t="s">
        <v>478</v>
      </c>
      <c r="B43" s="123" t="s">
        <v>479</v>
      </c>
      <c r="C43" s="123" t="s">
        <v>408</v>
      </c>
      <c r="D43" s="124">
        <v>36661</v>
      </c>
      <c r="E43" s="124">
        <v>36661</v>
      </c>
      <c r="F43" s="124">
        <f t="shared" si="0"/>
        <v>0</v>
      </c>
      <c r="G43" s="125"/>
      <c r="H43" s="109"/>
    </row>
    <row r="44" spans="1:10" ht="60" x14ac:dyDescent="0.2">
      <c r="A44" s="126" t="s">
        <v>480</v>
      </c>
      <c r="B44" s="127" t="s">
        <v>481</v>
      </c>
      <c r="C44" s="127" t="s">
        <v>482</v>
      </c>
      <c r="D44" s="124">
        <v>3525519</v>
      </c>
      <c r="E44" s="124">
        <f>3496015+2902+26602</f>
        <v>3525519</v>
      </c>
      <c r="F44" s="124">
        <f t="shared" si="0"/>
        <v>0</v>
      </c>
      <c r="G44" s="128" t="s">
        <v>654</v>
      </c>
      <c r="H44" s="109"/>
    </row>
    <row r="45" spans="1:10" ht="148.5" customHeight="1" x14ac:dyDescent="0.2">
      <c r="A45" s="255" t="s">
        <v>484</v>
      </c>
      <c r="B45" s="256" t="s">
        <v>485</v>
      </c>
      <c r="C45" s="256" t="s">
        <v>658</v>
      </c>
      <c r="D45" s="168">
        <v>1068140</v>
      </c>
      <c r="E45" s="168">
        <f>941804+107185+332+7315+11504</f>
        <v>1068140</v>
      </c>
      <c r="F45" s="168">
        <f>+E45-D45</f>
        <v>0</v>
      </c>
      <c r="G45" s="128" t="s">
        <v>678</v>
      </c>
      <c r="I45" s="109"/>
      <c r="J45" s="250"/>
    </row>
    <row r="46" spans="1:10" x14ac:dyDescent="0.2">
      <c r="A46" s="122" t="s">
        <v>488</v>
      </c>
      <c r="B46" s="123" t="s">
        <v>489</v>
      </c>
      <c r="C46" s="127" t="s">
        <v>490</v>
      </c>
      <c r="D46" s="124">
        <v>0</v>
      </c>
      <c r="E46" s="124"/>
      <c r="F46" s="124">
        <f t="shared" si="0"/>
        <v>0</v>
      </c>
      <c r="G46" s="129"/>
      <c r="H46" s="109"/>
    </row>
    <row r="47" spans="1:10" x14ac:dyDescent="0.2">
      <c r="A47" s="253" t="s">
        <v>491</v>
      </c>
      <c r="B47" s="254" t="s">
        <v>492</v>
      </c>
      <c r="C47" s="254" t="s">
        <v>493</v>
      </c>
      <c r="D47" s="130">
        <v>50759</v>
      </c>
      <c r="E47" s="130">
        <v>50759</v>
      </c>
      <c r="F47" s="130">
        <f t="shared" si="0"/>
        <v>0</v>
      </c>
      <c r="G47" s="129"/>
      <c r="H47" s="109"/>
    </row>
    <row r="48" spans="1:10" x14ac:dyDescent="0.2">
      <c r="A48" s="131"/>
      <c r="B48" s="132"/>
      <c r="C48" s="132"/>
      <c r="D48" s="133"/>
      <c r="E48" s="133"/>
      <c r="F48" s="133"/>
      <c r="G48" s="134"/>
      <c r="H48" s="109"/>
    </row>
    <row r="49" spans="1:10" ht="60" x14ac:dyDescent="0.2">
      <c r="A49" s="117" t="s">
        <v>494</v>
      </c>
      <c r="B49" s="118" t="s">
        <v>495</v>
      </c>
      <c r="C49" s="119" t="s">
        <v>681</v>
      </c>
      <c r="D49" s="120">
        <f>SUM(D50:D53)</f>
        <v>525781</v>
      </c>
      <c r="E49" s="120">
        <f>SUM(E50:E53)</f>
        <v>525781</v>
      </c>
      <c r="F49" s="120">
        <f>+E49-D49</f>
        <v>0</v>
      </c>
      <c r="G49" s="135" t="s">
        <v>667</v>
      </c>
      <c r="H49" s="109"/>
      <c r="I49" s="261"/>
    </row>
    <row r="50" spans="1:10" x14ac:dyDescent="0.2">
      <c r="A50" s="122" t="s">
        <v>498</v>
      </c>
      <c r="B50" s="123" t="s">
        <v>499</v>
      </c>
      <c r="C50" s="123" t="s">
        <v>500</v>
      </c>
      <c r="D50" s="124">
        <v>32339</v>
      </c>
      <c r="E50" s="124">
        <v>32339</v>
      </c>
      <c r="F50" s="124">
        <f>+E50-D50</f>
        <v>0</v>
      </c>
      <c r="G50" s="136"/>
      <c r="H50" s="109"/>
    </row>
    <row r="51" spans="1:10" ht="120" x14ac:dyDescent="0.2">
      <c r="A51" s="253" t="s">
        <v>501</v>
      </c>
      <c r="B51" s="254" t="s">
        <v>502</v>
      </c>
      <c r="C51" s="254" t="s">
        <v>490</v>
      </c>
      <c r="D51" s="168">
        <v>39547</v>
      </c>
      <c r="E51" s="168">
        <f>36080+1444+91+294+592+1046</f>
        <v>39547</v>
      </c>
      <c r="F51" s="168">
        <f>+D51-E51</f>
        <v>0</v>
      </c>
      <c r="G51" s="128" t="s">
        <v>668</v>
      </c>
      <c r="H51" s="207"/>
      <c r="I51" s="250"/>
    </row>
    <row r="52" spans="1:10" ht="102.75" customHeight="1" x14ac:dyDescent="0.2">
      <c r="A52" s="122" t="s">
        <v>504</v>
      </c>
      <c r="B52" s="123" t="s">
        <v>505</v>
      </c>
      <c r="C52" s="123" t="s">
        <v>655</v>
      </c>
      <c r="D52" s="124">
        <v>7337</v>
      </c>
      <c r="E52" s="124">
        <f>256+7081</f>
        <v>7337</v>
      </c>
      <c r="F52" s="124">
        <f t="shared" ref="F52:F53" si="1">+D52-E52</f>
        <v>0</v>
      </c>
      <c r="G52" s="128" t="s">
        <v>699</v>
      </c>
      <c r="H52" s="109"/>
    </row>
    <row r="53" spans="1:10" ht="36" x14ac:dyDescent="0.2">
      <c r="A53" s="253" t="s">
        <v>508</v>
      </c>
      <c r="B53" s="254" t="s">
        <v>509</v>
      </c>
      <c r="C53" s="254" t="s">
        <v>510</v>
      </c>
      <c r="D53" s="168">
        <v>446558</v>
      </c>
      <c r="E53" s="168">
        <v>446558</v>
      </c>
      <c r="F53" s="168">
        <f t="shared" si="1"/>
        <v>0</v>
      </c>
      <c r="G53" s="137" t="s">
        <v>656</v>
      </c>
      <c r="H53" s="109"/>
    </row>
    <row r="54" spans="1:10" x14ac:dyDescent="0.2">
      <c r="A54" s="131"/>
      <c r="B54" s="132"/>
      <c r="C54" s="132"/>
      <c r="D54" s="133"/>
      <c r="E54" s="124"/>
      <c r="F54" s="124"/>
      <c r="G54" s="134"/>
      <c r="H54" s="109"/>
    </row>
    <row r="55" spans="1:10" ht="133.5" customHeight="1" x14ac:dyDescent="0.2">
      <c r="A55" s="158" t="s">
        <v>512</v>
      </c>
      <c r="B55" s="119" t="s">
        <v>513</v>
      </c>
      <c r="C55" s="119" t="s">
        <v>490</v>
      </c>
      <c r="D55" s="120">
        <v>16349</v>
      </c>
      <c r="E55" s="120">
        <f>2394+27+13913+15</f>
        <v>16349</v>
      </c>
      <c r="F55" s="159">
        <f>+D55-E55</f>
        <v>0</v>
      </c>
      <c r="G55" s="135" t="s">
        <v>676</v>
      </c>
      <c r="H55" s="262"/>
      <c r="I55" s="257"/>
      <c r="J55" s="258"/>
    </row>
    <row r="56" spans="1:10" ht="13.5" thickBot="1" x14ac:dyDescent="0.25">
      <c r="A56" s="140" t="s">
        <v>515</v>
      </c>
      <c r="B56" s="141" t="s">
        <v>516</v>
      </c>
      <c r="C56" s="142"/>
      <c r="D56" s="143">
        <f>+D42+D49+D55</f>
        <v>5223209</v>
      </c>
      <c r="E56" s="143">
        <f>+E42+E49+E55</f>
        <v>5223209</v>
      </c>
      <c r="F56" s="143">
        <f>+E56-D56</f>
        <v>0</v>
      </c>
      <c r="G56" s="144"/>
    </row>
    <row r="57" spans="1:10" x14ac:dyDescent="0.2">
      <c r="A57" s="145"/>
      <c r="B57" s="146"/>
      <c r="C57" s="146"/>
      <c r="D57" s="147"/>
      <c r="E57" s="147"/>
      <c r="F57" s="148"/>
      <c r="G57" s="149"/>
      <c r="H57" s="109"/>
    </row>
    <row r="58" spans="1:10" ht="50.25" customHeight="1" x14ac:dyDescent="0.2">
      <c r="A58" s="158" t="s">
        <v>517</v>
      </c>
      <c r="B58" s="119" t="s">
        <v>518</v>
      </c>
      <c r="C58" s="119" t="s">
        <v>519</v>
      </c>
      <c r="D58" s="120">
        <v>3074952</v>
      </c>
      <c r="E58" s="120">
        <v>3074952</v>
      </c>
      <c r="F58" s="159">
        <f>+E58-D58</f>
        <v>0</v>
      </c>
      <c r="G58" s="135" t="s">
        <v>689</v>
      </c>
      <c r="H58" s="109">
        <v>3074952</v>
      </c>
    </row>
    <row r="59" spans="1:10" x14ac:dyDescent="0.2">
      <c r="A59" s="158"/>
      <c r="B59" s="119"/>
      <c r="C59" s="119"/>
      <c r="D59" s="120"/>
      <c r="E59" s="120"/>
      <c r="F59" s="159"/>
      <c r="G59" s="135"/>
      <c r="H59" s="109"/>
    </row>
    <row r="60" spans="1:10" ht="93" customHeight="1" x14ac:dyDescent="0.2">
      <c r="A60" s="158" t="s">
        <v>521</v>
      </c>
      <c r="B60" s="119" t="s">
        <v>522</v>
      </c>
      <c r="C60" s="119" t="s">
        <v>677</v>
      </c>
      <c r="D60" s="120">
        <v>147878</v>
      </c>
      <c r="E60" s="120">
        <f>21600+28715+39725+57838</f>
        <v>147878</v>
      </c>
      <c r="F60" s="159">
        <f>+E60-D60</f>
        <v>0</v>
      </c>
      <c r="G60" s="135" t="s">
        <v>697</v>
      </c>
      <c r="H60" s="109"/>
      <c r="I60" s="251"/>
      <c r="J60" s="252"/>
    </row>
    <row r="61" spans="1:10" x14ac:dyDescent="0.2">
      <c r="A61" s="158"/>
      <c r="B61" s="119"/>
      <c r="C61" s="119"/>
      <c r="D61" s="120"/>
      <c r="E61" s="120"/>
      <c r="F61" s="159"/>
      <c r="G61" s="135"/>
      <c r="H61" s="109"/>
    </row>
    <row r="62" spans="1:10" ht="67.5" customHeight="1" x14ac:dyDescent="0.2">
      <c r="A62" s="158" t="s">
        <v>525</v>
      </c>
      <c r="B62" s="119" t="s">
        <v>526</v>
      </c>
      <c r="C62" s="119" t="s">
        <v>682</v>
      </c>
      <c r="D62" s="120">
        <f>SUM(D63:D65)</f>
        <v>1418778</v>
      </c>
      <c r="E62" s="120">
        <f>SUM(E63:E65)</f>
        <v>1418778</v>
      </c>
      <c r="F62" s="159">
        <f>+E62-D62</f>
        <v>0</v>
      </c>
      <c r="G62" s="135" t="s">
        <v>671</v>
      </c>
      <c r="H62" s="264"/>
      <c r="I62" s="265"/>
      <c r="J62" s="266"/>
    </row>
    <row r="63" spans="1:10" ht="57.75" customHeight="1" x14ac:dyDescent="0.2">
      <c r="A63" s="154" t="s">
        <v>529</v>
      </c>
      <c r="B63" s="123" t="s">
        <v>530</v>
      </c>
      <c r="C63" s="127" t="s">
        <v>531</v>
      </c>
      <c r="D63" s="124">
        <v>1389452</v>
      </c>
      <c r="E63" s="124">
        <v>1389452</v>
      </c>
      <c r="F63" s="124">
        <f>+D63-E63</f>
        <v>0</v>
      </c>
      <c r="G63" s="163" t="s">
        <v>657</v>
      </c>
      <c r="H63" s="109"/>
    </row>
    <row r="64" spans="1:10" ht="103.5" customHeight="1" x14ac:dyDescent="0.2">
      <c r="A64" s="154" t="s">
        <v>533</v>
      </c>
      <c r="B64" s="123" t="s">
        <v>534</v>
      </c>
      <c r="C64" s="127" t="s">
        <v>663</v>
      </c>
      <c r="D64" s="124">
        <v>17745</v>
      </c>
      <c r="E64" s="124">
        <v>17745</v>
      </c>
      <c r="F64" s="124">
        <f>+D64-E64</f>
        <v>0</v>
      </c>
      <c r="G64" s="163" t="s">
        <v>662</v>
      </c>
      <c r="H64" s="109"/>
      <c r="J64" s="252"/>
    </row>
    <row r="65" spans="1:10" x14ac:dyDescent="0.2">
      <c r="A65" s="154" t="s">
        <v>537</v>
      </c>
      <c r="B65" s="123" t="s">
        <v>538</v>
      </c>
      <c r="C65" s="123" t="s">
        <v>493</v>
      </c>
      <c r="D65" s="124">
        <v>11581</v>
      </c>
      <c r="E65" s="124">
        <v>11581</v>
      </c>
      <c r="F65" s="124">
        <f>+E65-D65</f>
        <v>0</v>
      </c>
      <c r="G65" s="165"/>
      <c r="H65" s="109"/>
    </row>
    <row r="66" spans="1:10" x14ac:dyDescent="0.2">
      <c r="A66" s="161"/>
      <c r="B66" s="132"/>
      <c r="C66" s="132"/>
      <c r="D66" s="133"/>
      <c r="E66" s="133"/>
      <c r="F66" s="156"/>
      <c r="G66" s="166"/>
      <c r="H66" s="109"/>
    </row>
    <row r="67" spans="1:10" ht="73.5" customHeight="1" x14ac:dyDescent="0.2">
      <c r="A67" s="158" t="s">
        <v>539</v>
      </c>
      <c r="B67" s="119" t="s">
        <v>540</v>
      </c>
      <c r="C67" s="119" t="s">
        <v>541</v>
      </c>
      <c r="D67" s="120">
        <f>SUM(D68:D74)</f>
        <v>522198</v>
      </c>
      <c r="E67" s="120">
        <f>SUM(E68:E74)</f>
        <v>522198</v>
      </c>
      <c r="F67" s="120">
        <f>+E67-D67</f>
        <v>0</v>
      </c>
      <c r="G67" s="160" t="s">
        <v>672</v>
      </c>
      <c r="H67" s="264"/>
      <c r="I67" s="268"/>
      <c r="J67" s="267"/>
    </row>
    <row r="68" spans="1:10" ht="66.75" customHeight="1" x14ac:dyDescent="0.2">
      <c r="A68" s="263" t="s">
        <v>529</v>
      </c>
      <c r="B68" s="254" t="s">
        <v>543</v>
      </c>
      <c r="C68" s="254" t="s">
        <v>531</v>
      </c>
      <c r="D68" s="168">
        <v>385187</v>
      </c>
      <c r="E68" s="168">
        <v>385187</v>
      </c>
      <c r="F68" s="168">
        <f t="shared" ref="F68:F74" si="2">+E68-D68</f>
        <v>0</v>
      </c>
      <c r="G68" s="169" t="s">
        <v>673</v>
      </c>
      <c r="H68" s="109"/>
    </row>
    <row r="69" spans="1:10" ht="167.25" customHeight="1" x14ac:dyDescent="0.2">
      <c r="A69" s="167" t="s">
        <v>545</v>
      </c>
      <c r="B69" s="127" t="s">
        <v>546</v>
      </c>
      <c r="C69" s="127" t="s">
        <v>547</v>
      </c>
      <c r="D69" s="168">
        <v>28989</v>
      </c>
      <c r="E69" s="168">
        <v>28989</v>
      </c>
      <c r="F69" s="124">
        <f t="shared" si="2"/>
        <v>0</v>
      </c>
      <c r="G69" s="169" t="s">
        <v>694</v>
      </c>
      <c r="H69" s="264"/>
      <c r="I69" s="252"/>
      <c r="J69" s="267"/>
    </row>
    <row r="70" spans="1:10" ht="192" customHeight="1" x14ac:dyDescent="0.2">
      <c r="A70" s="167" t="s">
        <v>549</v>
      </c>
      <c r="B70" s="127" t="s">
        <v>550</v>
      </c>
      <c r="C70" s="127" t="s">
        <v>547</v>
      </c>
      <c r="D70" s="124">
        <f>221+18+58545</f>
        <v>58784</v>
      </c>
      <c r="E70" s="124">
        <f>58466+318</f>
        <v>58784</v>
      </c>
      <c r="F70" s="170">
        <f t="shared" si="2"/>
        <v>0</v>
      </c>
      <c r="G70" s="171" t="s">
        <v>695</v>
      </c>
      <c r="H70" s="207"/>
      <c r="I70" s="252"/>
      <c r="J70" s="251"/>
    </row>
    <row r="71" spans="1:10" x14ac:dyDescent="0.2">
      <c r="A71" s="167" t="s">
        <v>552</v>
      </c>
      <c r="B71" s="127" t="s">
        <v>553</v>
      </c>
      <c r="C71" s="127" t="s">
        <v>547</v>
      </c>
      <c r="D71" s="124">
        <v>0</v>
      </c>
      <c r="E71" s="124">
        <v>0</v>
      </c>
      <c r="F71" s="170">
        <f>+D71-E71</f>
        <v>0</v>
      </c>
      <c r="G71" s="171"/>
      <c r="H71" s="109"/>
    </row>
    <row r="72" spans="1:10" ht="156" x14ac:dyDescent="0.2">
      <c r="A72" s="259" t="s">
        <v>554</v>
      </c>
      <c r="B72" s="256" t="s">
        <v>555</v>
      </c>
      <c r="C72" s="256" t="s">
        <v>547</v>
      </c>
      <c r="D72" s="168">
        <v>25948</v>
      </c>
      <c r="E72" s="168">
        <v>25948</v>
      </c>
      <c r="F72" s="168">
        <f t="shared" si="2"/>
        <v>0</v>
      </c>
      <c r="G72" s="169" t="s">
        <v>696</v>
      </c>
      <c r="H72" s="109"/>
      <c r="I72" s="252"/>
      <c r="J72" s="251"/>
    </row>
    <row r="73" spans="1:10" ht="186" customHeight="1" x14ac:dyDescent="0.2">
      <c r="A73" s="259" t="s">
        <v>557</v>
      </c>
      <c r="B73" s="256" t="s">
        <v>558</v>
      </c>
      <c r="C73" s="256" t="s">
        <v>547</v>
      </c>
      <c r="D73" s="168">
        <v>10515</v>
      </c>
      <c r="E73" s="168">
        <v>10515</v>
      </c>
      <c r="F73" s="168">
        <f t="shared" si="2"/>
        <v>0</v>
      </c>
      <c r="G73" s="171" t="s">
        <v>692</v>
      </c>
      <c r="H73" s="109"/>
      <c r="I73" s="252"/>
      <c r="J73" s="251"/>
    </row>
    <row r="74" spans="1:10" ht="168" customHeight="1" x14ac:dyDescent="0.2">
      <c r="A74" s="259" t="s">
        <v>560</v>
      </c>
      <c r="B74" s="256" t="s">
        <v>561</v>
      </c>
      <c r="C74" s="256" t="s">
        <v>660</v>
      </c>
      <c r="D74" s="168">
        <v>12775</v>
      </c>
      <c r="E74" s="168">
        <f>7717+5058</f>
        <v>12775</v>
      </c>
      <c r="F74" s="168">
        <f t="shared" si="2"/>
        <v>0</v>
      </c>
      <c r="G74" s="169" t="s">
        <v>691</v>
      </c>
      <c r="H74" s="109"/>
      <c r="I74" s="252"/>
      <c r="J74" s="251"/>
    </row>
    <row r="75" spans="1:10" x14ac:dyDescent="0.2">
      <c r="A75" s="161"/>
      <c r="B75" s="132"/>
      <c r="C75" s="132"/>
      <c r="D75" s="133"/>
      <c r="E75" s="133"/>
      <c r="F75" s="156"/>
      <c r="G75" s="166"/>
      <c r="H75" s="109"/>
    </row>
    <row r="76" spans="1:10" ht="214.5" customHeight="1" x14ac:dyDescent="0.2">
      <c r="A76" s="117" t="s">
        <v>564</v>
      </c>
      <c r="B76" s="118" t="s">
        <v>565</v>
      </c>
      <c r="C76" s="119" t="s">
        <v>547</v>
      </c>
      <c r="D76" s="120">
        <v>59403</v>
      </c>
      <c r="E76" s="120">
        <f>2205+15058+289+32575+9276</f>
        <v>59403</v>
      </c>
      <c r="F76" s="120">
        <f>+E76-D76</f>
        <v>0</v>
      </c>
      <c r="G76" s="206" t="s">
        <v>693</v>
      </c>
      <c r="H76" s="109"/>
      <c r="I76" s="252"/>
    </row>
    <row r="77" spans="1:10" ht="13.5" thickBot="1" x14ac:dyDescent="0.25">
      <c r="A77" s="173" t="s">
        <v>568</v>
      </c>
      <c r="B77" s="174" t="s">
        <v>569</v>
      </c>
      <c r="C77" s="174"/>
      <c r="D77" s="175">
        <f>+D58+D60+D62+D67+D76</f>
        <v>5223209</v>
      </c>
      <c r="E77" s="175">
        <f>+E58+E60+E62+E67+E76</f>
        <v>5223209</v>
      </c>
      <c r="F77" s="175">
        <f>+E77-D77</f>
        <v>0</v>
      </c>
      <c r="G77" s="176"/>
      <c r="H77" s="109"/>
    </row>
    <row r="78" spans="1:10" x14ac:dyDescent="0.2">
      <c r="A78" s="177"/>
      <c r="B78" s="178"/>
      <c r="C78" s="178"/>
      <c r="D78" s="179"/>
      <c r="E78" s="179"/>
      <c r="F78" s="179"/>
      <c r="G78" s="179"/>
      <c r="H78" s="109"/>
    </row>
    <row r="79" spans="1:10" x14ac:dyDescent="0.2">
      <c r="A79" s="177"/>
      <c r="B79" s="178"/>
      <c r="C79" s="178"/>
      <c r="D79" s="179"/>
      <c r="E79" s="179"/>
      <c r="F79" s="179"/>
      <c r="G79" s="179"/>
      <c r="H79" s="109"/>
    </row>
    <row r="80" spans="1:10" x14ac:dyDescent="0.2">
      <c r="A80" s="177"/>
      <c r="B80" s="178"/>
      <c r="C80" s="178"/>
      <c r="D80" s="179"/>
      <c r="E80" s="179"/>
      <c r="F80" s="179"/>
      <c r="G80" s="179"/>
      <c r="H80" s="109"/>
    </row>
    <row r="81" spans="1:10" x14ac:dyDescent="0.2">
      <c r="A81" s="180" t="s">
        <v>646</v>
      </c>
      <c r="B81" s="181"/>
      <c r="C81" s="182"/>
      <c r="D81" s="183"/>
      <c r="E81" s="183"/>
      <c r="F81" s="184"/>
      <c r="G81" s="184"/>
      <c r="H81" s="109"/>
    </row>
    <row r="82" spans="1:10" x14ac:dyDescent="0.2">
      <c r="A82" s="110"/>
      <c r="B82" s="185"/>
      <c r="C82" s="186"/>
      <c r="D82" s="187"/>
      <c r="E82" s="187"/>
      <c r="F82" s="112"/>
      <c r="G82" s="112"/>
      <c r="H82" s="109"/>
    </row>
    <row r="83" spans="1:10" x14ac:dyDescent="0.2">
      <c r="A83" s="422" t="s">
        <v>467</v>
      </c>
      <c r="B83" s="422"/>
      <c r="C83" s="422"/>
      <c r="D83" s="422"/>
      <c r="E83" s="422"/>
      <c r="F83" s="422"/>
      <c r="G83" s="422"/>
      <c r="H83" s="109"/>
    </row>
    <row r="84" spans="1:10" ht="13.5" thickBot="1" x14ac:dyDescent="0.25">
      <c r="A84" s="188"/>
      <c r="B84" s="189"/>
      <c r="C84" s="190"/>
      <c r="D84" s="191"/>
      <c r="E84" s="191"/>
      <c r="F84" s="192"/>
      <c r="G84" s="193"/>
      <c r="H84" s="109"/>
    </row>
    <row r="85" spans="1:10" ht="48.75" thickBot="1" x14ac:dyDescent="0.25">
      <c r="A85" s="194" t="s">
        <v>664</v>
      </c>
      <c r="B85" s="195" t="s">
        <v>571</v>
      </c>
      <c r="C85" s="115" t="s">
        <v>572</v>
      </c>
      <c r="D85" s="115" t="s">
        <v>471</v>
      </c>
      <c r="E85" s="115" t="s">
        <v>472</v>
      </c>
      <c r="F85" s="196" t="s">
        <v>473</v>
      </c>
      <c r="G85" s="197" t="s">
        <v>474</v>
      </c>
      <c r="H85" s="109"/>
    </row>
    <row r="86" spans="1:10" x14ac:dyDescent="0.2">
      <c r="A86" s="198" t="s">
        <v>573</v>
      </c>
      <c r="B86" s="199" t="s">
        <v>574</v>
      </c>
      <c r="C86" s="200" t="s">
        <v>683</v>
      </c>
      <c r="D86" s="201">
        <f>+D87+D88</f>
        <v>2424408</v>
      </c>
      <c r="E86" s="201">
        <f>SUM(E87:E88)</f>
        <v>2424408</v>
      </c>
      <c r="F86" s="201">
        <f>+E86-D86</f>
        <v>0</v>
      </c>
      <c r="G86" s="202"/>
      <c r="H86" s="109"/>
    </row>
    <row r="87" spans="1:10" ht="24" x14ac:dyDescent="0.2">
      <c r="A87" s="126" t="s">
        <v>575</v>
      </c>
      <c r="B87" s="127" t="s">
        <v>576</v>
      </c>
      <c r="C87" s="127" t="s">
        <v>280</v>
      </c>
      <c r="D87" s="124">
        <f>80616+1836670</f>
        <v>1917286</v>
      </c>
      <c r="E87" s="124">
        <v>1917286</v>
      </c>
      <c r="F87" s="124">
        <f>+E87-D87</f>
        <v>0</v>
      </c>
      <c r="G87" s="203"/>
      <c r="H87" s="109"/>
    </row>
    <row r="88" spans="1:10" ht="145.5" customHeight="1" x14ac:dyDescent="0.2">
      <c r="A88" s="126" t="s">
        <v>577</v>
      </c>
      <c r="B88" s="127" t="s">
        <v>578</v>
      </c>
      <c r="C88" s="127" t="s">
        <v>665</v>
      </c>
      <c r="D88" s="124">
        <f>405+474455+32262</f>
        <v>507122</v>
      </c>
      <c r="E88" s="124">
        <f>2816+6341+5710+2874+405+2146+6431+480399</f>
        <v>507122</v>
      </c>
      <c r="F88" s="130">
        <f>+E88-D88</f>
        <v>0</v>
      </c>
      <c r="G88" s="128" t="s">
        <v>674</v>
      </c>
      <c r="H88" s="109"/>
    </row>
    <row r="89" spans="1:10" x14ac:dyDescent="0.2">
      <c r="A89" s="131"/>
      <c r="B89" s="132"/>
      <c r="C89" s="204"/>
      <c r="D89" s="133"/>
      <c r="E89" s="133"/>
      <c r="F89" s="156"/>
      <c r="G89" s="205"/>
      <c r="H89" s="109"/>
      <c r="I89" s="249"/>
    </row>
    <row r="90" spans="1:10" ht="93.75" customHeight="1" x14ac:dyDescent="0.2">
      <c r="A90" s="117" t="s">
        <v>581</v>
      </c>
      <c r="B90" s="118" t="s">
        <v>582</v>
      </c>
      <c r="C90" s="119" t="s">
        <v>661</v>
      </c>
      <c r="D90" s="120">
        <f>SUM(D91:D97)</f>
        <v>1766000</v>
      </c>
      <c r="E90" s="120">
        <f>SUM(E91:E97)</f>
        <v>1766000</v>
      </c>
      <c r="F90" s="120">
        <f t="shared" ref="F90:F97" si="3">+E90-D90</f>
        <v>0</v>
      </c>
      <c r="G90" s="206" t="s">
        <v>679</v>
      </c>
      <c r="H90" s="207"/>
      <c r="J90" s="249"/>
    </row>
    <row r="91" spans="1:10" ht="54.75" customHeight="1" x14ac:dyDescent="0.2">
      <c r="A91" s="253" t="s">
        <v>584</v>
      </c>
      <c r="B91" s="256" t="s">
        <v>585</v>
      </c>
      <c r="C91" s="256" t="s">
        <v>282</v>
      </c>
      <c r="D91" s="168">
        <v>627289</v>
      </c>
      <c r="E91" s="168">
        <v>627289</v>
      </c>
      <c r="F91" s="130">
        <f t="shared" si="3"/>
        <v>0</v>
      </c>
      <c r="G91" s="128" t="s">
        <v>666</v>
      </c>
      <c r="H91" s="109"/>
    </row>
    <row r="92" spans="1:10" ht="119.25" customHeight="1" x14ac:dyDescent="0.2">
      <c r="A92" s="255" t="s">
        <v>587</v>
      </c>
      <c r="B92" s="254" t="s">
        <v>588</v>
      </c>
      <c r="C92" s="256" t="s">
        <v>589</v>
      </c>
      <c r="D92" s="168">
        <v>557627</v>
      </c>
      <c r="E92" s="168">
        <f>361681+87384+65955+42607</f>
        <v>557627</v>
      </c>
      <c r="F92" s="130">
        <f t="shared" si="3"/>
        <v>0</v>
      </c>
      <c r="G92" s="137" t="s">
        <v>684</v>
      </c>
      <c r="H92" s="207"/>
      <c r="I92" s="250"/>
    </row>
    <row r="93" spans="1:10" x14ac:dyDescent="0.2">
      <c r="A93" s="126" t="s">
        <v>591</v>
      </c>
      <c r="B93" s="123" t="s">
        <v>592</v>
      </c>
      <c r="C93" s="127" t="s">
        <v>593</v>
      </c>
      <c r="D93" s="124">
        <v>369413</v>
      </c>
      <c r="E93" s="124">
        <v>369413</v>
      </c>
      <c r="F93" s="130">
        <f t="shared" si="3"/>
        <v>0</v>
      </c>
      <c r="G93" s="208"/>
      <c r="H93" s="109"/>
    </row>
    <row r="94" spans="1:10" ht="210" customHeight="1" x14ac:dyDescent="0.2">
      <c r="A94" s="255" t="s">
        <v>594</v>
      </c>
      <c r="B94" s="254" t="s">
        <v>595</v>
      </c>
      <c r="C94" s="256" t="s">
        <v>596</v>
      </c>
      <c r="D94" s="168">
        <v>185195</v>
      </c>
      <c r="E94" s="168">
        <f>451+111388+32433+25113+6422+6533+1252+1603</f>
        <v>185195</v>
      </c>
      <c r="F94" s="130">
        <f>+E94-D94</f>
        <v>0</v>
      </c>
      <c r="G94" s="137" t="s">
        <v>675</v>
      </c>
      <c r="H94" s="109"/>
      <c r="I94" s="109"/>
      <c r="J94" s="260"/>
    </row>
    <row r="95" spans="1:10" ht="96" x14ac:dyDescent="0.2">
      <c r="A95" s="122" t="s">
        <v>598</v>
      </c>
      <c r="B95" s="123" t="s">
        <v>599</v>
      </c>
      <c r="C95" s="127" t="s">
        <v>600</v>
      </c>
      <c r="D95" s="124">
        <v>248</v>
      </c>
      <c r="E95" s="124">
        <v>248</v>
      </c>
      <c r="F95" s="124">
        <f t="shared" si="3"/>
        <v>0</v>
      </c>
      <c r="G95" s="128" t="s">
        <v>669</v>
      </c>
      <c r="H95" s="109"/>
      <c r="J95" s="249"/>
    </row>
    <row r="96" spans="1:10" ht="167.25" customHeight="1" x14ac:dyDescent="0.2">
      <c r="A96" s="255" t="s">
        <v>602</v>
      </c>
      <c r="B96" s="254" t="s">
        <v>603</v>
      </c>
      <c r="C96" s="256" t="s">
        <v>596</v>
      </c>
      <c r="D96" s="168">
        <v>18815</v>
      </c>
      <c r="E96" s="168">
        <f>2929+989+14897</f>
        <v>18815</v>
      </c>
      <c r="F96" s="168">
        <f t="shared" si="3"/>
        <v>0</v>
      </c>
      <c r="G96" s="137" t="s">
        <v>680</v>
      </c>
      <c r="H96" s="109"/>
    </row>
    <row r="97" spans="1:9" ht="108" x14ac:dyDescent="0.2">
      <c r="A97" s="122" t="s">
        <v>605</v>
      </c>
      <c r="B97" s="123" t="s">
        <v>606</v>
      </c>
      <c r="C97" s="127" t="s">
        <v>600</v>
      </c>
      <c r="D97" s="170">
        <v>7413</v>
      </c>
      <c r="E97" s="170">
        <f>1749+5664</f>
        <v>7413</v>
      </c>
      <c r="F97" s="170">
        <f t="shared" si="3"/>
        <v>0</v>
      </c>
      <c r="G97" s="208" t="s">
        <v>670</v>
      </c>
      <c r="H97" s="109"/>
    </row>
    <row r="98" spans="1:9" x14ac:dyDescent="0.2">
      <c r="A98" s="131"/>
      <c r="B98" s="132"/>
      <c r="C98" s="204"/>
      <c r="D98" s="133"/>
      <c r="E98" s="133"/>
      <c r="F98" s="156"/>
      <c r="G98" s="205"/>
      <c r="H98" s="109"/>
    </row>
    <row r="99" spans="1:9" ht="162.75" customHeight="1" x14ac:dyDescent="0.2">
      <c r="A99" s="117" t="s">
        <v>608</v>
      </c>
      <c r="B99" s="118" t="s">
        <v>609</v>
      </c>
      <c r="C99" s="119" t="s">
        <v>286</v>
      </c>
      <c r="D99" s="120">
        <v>70947</v>
      </c>
      <c r="E99" s="120">
        <f>66+4429+3367+1688+36840+1590+22967</f>
        <v>70947</v>
      </c>
      <c r="F99" s="120">
        <f>+E99-D99</f>
        <v>0</v>
      </c>
      <c r="G99" s="206" t="s">
        <v>686</v>
      </c>
      <c r="H99" s="207"/>
    </row>
    <row r="100" spans="1:9" x14ac:dyDescent="0.2">
      <c r="A100" s="131"/>
      <c r="B100" s="132"/>
      <c r="C100" s="204"/>
      <c r="D100" s="133"/>
      <c r="E100" s="133"/>
      <c r="F100" s="156"/>
      <c r="G100" s="205"/>
      <c r="H100" s="109"/>
    </row>
    <row r="101" spans="1:9" ht="126" customHeight="1" x14ac:dyDescent="0.2">
      <c r="A101" s="117" t="s">
        <v>611</v>
      </c>
      <c r="B101" s="118" t="s">
        <v>612</v>
      </c>
      <c r="C101" s="119" t="s">
        <v>286</v>
      </c>
      <c r="D101" s="120">
        <v>57075</v>
      </c>
      <c r="E101" s="120">
        <f>48973+1880+6222</f>
        <v>57075</v>
      </c>
      <c r="F101" s="120">
        <f>+E101-D101</f>
        <v>0</v>
      </c>
      <c r="G101" s="172" t="s">
        <v>687</v>
      </c>
      <c r="H101" s="109">
        <f>47827+1146</f>
        <v>48973</v>
      </c>
      <c r="I101" s="250"/>
    </row>
    <row r="102" spans="1:9" x14ac:dyDescent="0.2">
      <c r="A102" s="131"/>
      <c r="B102" s="132"/>
      <c r="C102" s="204"/>
      <c r="D102" s="133"/>
      <c r="E102" s="133"/>
      <c r="F102" s="156"/>
      <c r="G102" s="205"/>
      <c r="H102" s="109"/>
    </row>
    <row r="103" spans="1:9" x14ac:dyDescent="0.2">
      <c r="A103" s="117" t="s">
        <v>614</v>
      </c>
      <c r="B103" s="118" t="s">
        <v>505</v>
      </c>
      <c r="C103" s="119"/>
      <c r="D103" s="120">
        <f>+D99+D86</f>
        <v>2495355</v>
      </c>
      <c r="E103" s="120">
        <f>+E99+E86</f>
        <v>2495355</v>
      </c>
      <c r="F103" s="120">
        <f>+E103-D103</f>
        <v>0</v>
      </c>
      <c r="G103" s="209"/>
      <c r="H103" s="109"/>
    </row>
    <row r="104" spans="1:9" x14ac:dyDescent="0.2">
      <c r="A104" s="210"/>
      <c r="B104" s="132"/>
      <c r="C104" s="204"/>
      <c r="D104" s="211"/>
      <c r="E104" s="211"/>
      <c r="F104" s="212"/>
      <c r="G104" s="213"/>
      <c r="H104" s="109"/>
    </row>
    <row r="105" spans="1:9" x14ac:dyDescent="0.2">
      <c r="A105" s="117" t="s">
        <v>615</v>
      </c>
      <c r="B105" s="118" t="s">
        <v>616</v>
      </c>
      <c r="C105" s="119"/>
      <c r="D105" s="120">
        <f>+D101+D90+1</f>
        <v>1823076</v>
      </c>
      <c r="E105" s="120">
        <f>+E101+E90+1</f>
        <v>1823076</v>
      </c>
      <c r="F105" s="120">
        <f>+E105-D105</f>
        <v>0</v>
      </c>
      <c r="G105" s="209"/>
      <c r="H105" s="109"/>
    </row>
    <row r="106" spans="1:9" x14ac:dyDescent="0.2">
      <c r="A106" s="131"/>
      <c r="B106" s="132"/>
      <c r="C106" s="204"/>
      <c r="D106" s="133"/>
      <c r="E106" s="133"/>
      <c r="F106" s="156"/>
      <c r="G106" s="205"/>
      <c r="H106" s="109"/>
    </row>
    <row r="107" spans="1:9" x14ac:dyDescent="0.2">
      <c r="A107" s="117" t="s">
        <v>617</v>
      </c>
      <c r="B107" s="118" t="s">
        <v>618</v>
      </c>
      <c r="C107" s="119"/>
      <c r="D107" s="120">
        <f>+D103-D105</f>
        <v>672279</v>
      </c>
      <c r="E107" s="120">
        <f>+E103-E105</f>
        <v>672279</v>
      </c>
      <c r="F107" s="120">
        <f>+E107-D107</f>
        <v>0</v>
      </c>
      <c r="G107" s="121"/>
      <c r="H107" s="109"/>
    </row>
    <row r="108" spans="1:9" x14ac:dyDescent="0.2">
      <c r="A108" s="131"/>
      <c r="B108" s="132"/>
      <c r="C108" s="204"/>
      <c r="D108" s="133"/>
      <c r="E108" s="133"/>
      <c r="F108" s="156"/>
      <c r="G108" s="205"/>
      <c r="H108" s="109"/>
    </row>
    <row r="109" spans="1:9" x14ac:dyDescent="0.2">
      <c r="A109" s="117" t="s">
        <v>619</v>
      </c>
      <c r="B109" s="118" t="s">
        <v>620</v>
      </c>
      <c r="C109" s="119"/>
      <c r="D109" s="120">
        <v>111595</v>
      </c>
      <c r="E109" s="120">
        <v>111595</v>
      </c>
      <c r="F109" s="120">
        <f>+E109-D109</f>
        <v>0</v>
      </c>
      <c r="G109" s="121"/>
      <c r="H109" s="109"/>
    </row>
    <row r="110" spans="1:9" x14ac:dyDescent="0.2">
      <c r="A110" s="131"/>
      <c r="B110" s="132"/>
      <c r="C110" s="204"/>
      <c r="D110" s="133"/>
      <c r="E110" s="133"/>
      <c r="F110" s="156"/>
      <c r="G110" s="205"/>
      <c r="H110" s="109"/>
    </row>
    <row r="111" spans="1:9" ht="13.5" thickBot="1" x14ac:dyDescent="0.25">
      <c r="A111" s="214" t="s">
        <v>621</v>
      </c>
      <c r="B111" s="215" t="s">
        <v>622</v>
      </c>
      <c r="C111" s="216"/>
      <c r="D111" s="217">
        <f>+D107-D109</f>
        <v>560684</v>
      </c>
      <c r="E111" s="217">
        <f>+E107-E109</f>
        <v>560684</v>
      </c>
      <c r="F111" s="217">
        <f>+E111-D111</f>
        <v>0</v>
      </c>
      <c r="G111" s="218"/>
      <c r="H111" s="109"/>
    </row>
    <row r="112" spans="1:9" x14ac:dyDescent="0.2">
      <c r="A112" s="177"/>
      <c r="B112" s="178"/>
      <c r="C112" s="178"/>
      <c r="D112" s="179"/>
      <c r="E112" s="179"/>
      <c r="F112" s="179"/>
      <c r="G112" s="179"/>
      <c r="H112" s="109"/>
    </row>
    <row r="113" spans="1:8" x14ac:dyDescent="0.2">
      <c r="A113" s="177"/>
      <c r="B113" s="178"/>
      <c r="C113" s="178"/>
      <c r="D113" s="179"/>
      <c r="E113" s="179"/>
      <c r="F113" s="179"/>
      <c r="G113" s="179"/>
      <c r="H113" s="109"/>
    </row>
    <row r="114" spans="1:8" x14ac:dyDescent="0.2">
      <c r="A114" s="219"/>
      <c r="B114" s="219"/>
      <c r="C114" s="219"/>
      <c r="D114" s="219"/>
      <c r="E114" s="219"/>
      <c r="F114" s="219"/>
      <c r="G114" s="219"/>
      <c r="H114" s="109"/>
    </row>
    <row r="115" spans="1:8" x14ac:dyDescent="0.2">
      <c r="A115" s="424" t="s">
        <v>644</v>
      </c>
      <c r="B115" s="424"/>
      <c r="C115" s="424"/>
      <c r="D115" s="424"/>
      <c r="E115" s="424"/>
      <c r="F115" s="424"/>
      <c r="G115" s="424"/>
      <c r="H115" s="109"/>
    </row>
    <row r="116" spans="1:8" x14ac:dyDescent="0.2">
      <c r="A116" s="110"/>
      <c r="B116" s="111"/>
      <c r="C116" s="111"/>
      <c r="D116" s="111"/>
      <c r="E116" s="112"/>
      <c r="F116" s="113"/>
      <c r="G116" s="113"/>
      <c r="H116" s="109"/>
    </row>
    <row r="117" spans="1:8" x14ac:dyDescent="0.2">
      <c r="A117" s="423" t="s">
        <v>467</v>
      </c>
      <c r="B117" s="423"/>
      <c r="C117" s="423"/>
      <c r="D117" s="423"/>
      <c r="E117" s="423"/>
      <c r="F117" s="423"/>
      <c r="G117" s="423"/>
      <c r="H117" s="109"/>
    </row>
    <row r="118" spans="1:8" ht="13.5" thickBot="1" x14ac:dyDescent="0.25">
      <c r="A118" s="220"/>
      <c r="B118" s="220"/>
      <c r="C118" s="220"/>
      <c r="D118" s="220"/>
      <c r="E118" s="220"/>
      <c r="F118" s="220"/>
      <c r="G118" s="220"/>
      <c r="H118" s="109"/>
    </row>
    <row r="119" spans="1:8" ht="48" x14ac:dyDescent="0.2">
      <c r="A119" s="114" t="s">
        <v>468</v>
      </c>
      <c r="B119" s="115" t="s">
        <v>469</v>
      </c>
      <c r="C119" s="115" t="s">
        <v>470</v>
      </c>
      <c r="D119" s="115" t="s">
        <v>471</v>
      </c>
      <c r="E119" s="115" t="s">
        <v>472</v>
      </c>
      <c r="F119" s="115" t="s">
        <v>473</v>
      </c>
      <c r="G119" s="116" t="s">
        <v>474</v>
      </c>
      <c r="H119" s="109"/>
    </row>
    <row r="120" spans="1:8" ht="48" x14ac:dyDescent="0.2">
      <c r="A120" s="117" t="s">
        <v>475</v>
      </c>
      <c r="B120" s="118" t="s">
        <v>476</v>
      </c>
      <c r="C120" s="119" t="s">
        <v>477</v>
      </c>
      <c r="D120" s="120">
        <f>SUM(D121:D125)</f>
        <v>5152302</v>
      </c>
      <c r="E120" s="120">
        <f>SUM(E121:E125)</f>
        <v>5152302</v>
      </c>
      <c r="F120" s="120">
        <f t="shared" ref="F120:F125" si="4">+E120-D120</f>
        <v>0</v>
      </c>
      <c r="G120" s="121"/>
      <c r="H120" s="109"/>
    </row>
    <row r="121" spans="1:8" x14ac:dyDescent="0.2">
      <c r="A121" s="122" t="s">
        <v>478</v>
      </c>
      <c r="B121" s="123" t="s">
        <v>479</v>
      </c>
      <c r="C121" s="123" t="s">
        <v>408</v>
      </c>
      <c r="D121" s="124">
        <v>34640</v>
      </c>
      <c r="E121" s="124">
        <v>34640</v>
      </c>
      <c r="F121" s="124">
        <f t="shared" si="4"/>
        <v>0</v>
      </c>
      <c r="G121" s="125"/>
      <c r="H121" s="109"/>
    </row>
    <row r="122" spans="1:8" ht="69.75" customHeight="1" x14ac:dyDescent="0.2">
      <c r="A122" s="126" t="s">
        <v>480</v>
      </c>
      <c r="B122" s="127" t="s">
        <v>481</v>
      </c>
      <c r="C122" s="127" t="s">
        <v>482</v>
      </c>
      <c r="D122" s="124">
        <v>3936985</v>
      </c>
      <c r="E122" s="124">
        <f>3916939+3180+16866</f>
        <v>3936985</v>
      </c>
      <c r="F122" s="124">
        <f t="shared" si="4"/>
        <v>0</v>
      </c>
      <c r="G122" s="128" t="s">
        <v>483</v>
      </c>
      <c r="H122" s="109"/>
    </row>
    <row r="123" spans="1:8" ht="91.5" customHeight="1" x14ac:dyDescent="0.2">
      <c r="A123" s="126" t="s">
        <v>484</v>
      </c>
      <c r="B123" s="127" t="s">
        <v>485</v>
      </c>
      <c r="C123" s="127" t="s">
        <v>486</v>
      </c>
      <c r="D123" s="124">
        <v>1017453</v>
      </c>
      <c r="E123" s="124">
        <f>941804+70112+359+5178</f>
        <v>1017453</v>
      </c>
      <c r="F123" s="124">
        <f>+E123-D123</f>
        <v>0</v>
      </c>
      <c r="G123" s="128" t="s">
        <v>487</v>
      </c>
      <c r="H123" s="109"/>
    </row>
    <row r="124" spans="1:8" x14ac:dyDescent="0.2">
      <c r="A124" s="122" t="s">
        <v>488</v>
      </c>
      <c r="B124" s="123" t="s">
        <v>489</v>
      </c>
      <c r="C124" s="127" t="s">
        <v>490</v>
      </c>
      <c r="D124" s="124">
        <v>0</v>
      </c>
      <c r="E124" s="124">
        <v>0</v>
      </c>
      <c r="F124" s="124">
        <f t="shared" si="4"/>
        <v>0</v>
      </c>
      <c r="G124" s="129"/>
      <c r="H124" s="109"/>
    </row>
    <row r="125" spans="1:8" x14ac:dyDescent="0.2">
      <c r="A125" s="122" t="s">
        <v>491</v>
      </c>
      <c r="B125" s="123" t="s">
        <v>492</v>
      </c>
      <c r="C125" s="123" t="s">
        <v>493</v>
      </c>
      <c r="D125" s="124">
        <v>163224</v>
      </c>
      <c r="E125" s="130">
        <v>163224</v>
      </c>
      <c r="F125" s="130">
        <f t="shared" si="4"/>
        <v>0</v>
      </c>
      <c r="G125" s="129"/>
      <c r="H125" s="109"/>
    </row>
    <row r="126" spans="1:8" x14ac:dyDescent="0.2">
      <c r="A126" s="131"/>
      <c r="B126" s="132"/>
      <c r="C126" s="132"/>
      <c r="D126" s="133"/>
      <c r="E126" s="133"/>
      <c r="F126" s="133"/>
      <c r="G126" s="134"/>
      <c r="H126" s="109"/>
    </row>
    <row r="127" spans="1:8" ht="78" customHeight="1" x14ac:dyDescent="0.2">
      <c r="A127" s="117" t="s">
        <v>494</v>
      </c>
      <c r="B127" s="118" t="s">
        <v>495</v>
      </c>
      <c r="C127" s="119" t="s">
        <v>496</v>
      </c>
      <c r="D127" s="120">
        <f>SUM(D128:D131)-1</f>
        <v>656422</v>
      </c>
      <c r="E127" s="120">
        <f>SUM(E128:E131)-1</f>
        <v>656422</v>
      </c>
      <c r="F127" s="120">
        <f>+E127-D127</f>
        <v>0</v>
      </c>
      <c r="G127" s="135" t="s">
        <v>497</v>
      </c>
      <c r="H127" s="109"/>
    </row>
    <row r="128" spans="1:8" x14ac:dyDescent="0.2">
      <c r="A128" s="122" t="s">
        <v>498</v>
      </c>
      <c r="B128" s="123" t="s">
        <v>499</v>
      </c>
      <c r="C128" s="123" t="s">
        <v>500</v>
      </c>
      <c r="D128" s="124">
        <v>23619</v>
      </c>
      <c r="E128" s="124">
        <v>23619</v>
      </c>
      <c r="F128" s="124">
        <f>+E128-D128</f>
        <v>0</v>
      </c>
      <c r="G128" s="136"/>
      <c r="H128" s="109"/>
    </row>
    <row r="129" spans="1:8" ht="177" customHeight="1" x14ac:dyDescent="0.2">
      <c r="A129" s="126" t="s">
        <v>501</v>
      </c>
      <c r="B129" s="127" t="s">
        <v>502</v>
      </c>
      <c r="C129" s="127" t="s">
        <v>490</v>
      </c>
      <c r="D129" s="124">
        <v>50219</v>
      </c>
      <c r="E129" s="124">
        <f>43673+2235+457+626+834+2392+2</f>
        <v>50219</v>
      </c>
      <c r="F129" s="124">
        <f>+D129-E129</f>
        <v>0</v>
      </c>
      <c r="G129" s="137" t="s">
        <v>503</v>
      </c>
      <c r="H129" s="109"/>
    </row>
    <row r="130" spans="1:8" ht="36" x14ac:dyDescent="0.2">
      <c r="A130" s="122" t="s">
        <v>504</v>
      </c>
      <c r="B130" s="123" t="s">
        <v>505</v>
      </c>
      <c r="C130" s="123" t="s">
        <v>506</v>
      </c>
      <c r="D130" s="124">
        <v>444</v>
      </c>
      <c r="E130" s="124">
        <v>444</v>
      </c>
      <c r="F130" s="124">
        <f t="shared" ref="F130:F131" si="5">+D130-E130</f>
        <v>0</v>
      </c>
      <c r="G130" s="137" t="s">
        <v>507</v>
      </c>
      <c r="H130" s="109"/>
    </row>
    <row r="131" spans="1:8" ht="36" x14ac:dyDescent="0.2">
      <c r="A131" s="122" t="s">
        <v>508</v>
      </c>
      <c r="B131" s="123" t="s">
        <v>509</v>
      </c>
      <c r="C131" s="123" t="s">
        <v>510</v>
      </c>
      <c r="D131" s="124">
        <v>582141</v>
      </c>
      <c r="E131" s="124">
        <v>582141</v>
      </c>
      <c r="F131" s="124">
        <f t="shared" si="5"/>
        <v>0</v>
      </c>
      <c r="G131" s="128" t="s">
        <v>511</v>
      </c>
      <c r="H131" s="109"/>
    </row>
    <row r="132" spans="1:8" x14ac:dyDescent="0.2">
      <c r="A132" s="131"/>
      <c r="B132" s="132"/>
      <c r="C132" s="132"/>
      <c r="D132" s="133"/>
      <c r="E132" s="124"/>
      <c r="F132" s="124"/>
      <c r="G132" s="134"/>
      <c r="H132" s="109"/>
    </row>
    <row r="133" spans="1:8" ht="137.25" customHeight="1" x14ac:dyDescent="0.2">
      <c r="A133" s="138" t="s">
        <v>512</v>
      </c>
      <c r="B133" s="119" t="s">
        <v>513</v>
      </c>
      <c r="C133" s="119" t="s">
        <v>490</v>
      </c>
      <c r="D133" s="120">
        <v>21273</v>
      </c>
      <c r="E133" s="120">
        <f>2398+27+18818+30</f>
        <v>21273</v>
      </c>
      <c r="F133" s="120">
        <f>+D133-E133</f>
        <v>0</v>
      </c>
      <c r="G133" s="135" t="s">
        <v>514</v>
      </c>
      <c r="H133" s="139"/>
    </row>
    <row r="134" spans="1:8" ht="13.5" thickBot="1" x14ac:dyDescent="0.25">
      <c r="A134" s="140" t="s">
        <v>515</v>
      </c>
      <c r="B134" s="141" t="s">
        <v>516</v>
      </c>
      <c r="C134" s="142"/>
      <c r="D134" s="143">
        <f>+D120+D127+D133</f>
        <v>5829997</v>
      </c>
      <c r="E134" s="143">
        <f>+E120+E127+E133</f>
        <v>5829997</v>
      </c>
      <c r="F134" s="143">
        <f>+E134-D134</f>
        <v>0</v>
      </c>
      <c r="G134" s="144"/>
      <c r="H134" s="109"/>
    </row>
    <row r="135" spans="1:8" ht="13.5" thickBot="1" x14ac:dyDescent="0.25">
      <c r="A135" s="145"/>
      <c r="B135" s="146"/>
      <c r="C135" s="146"/>
      <c r="D135" s="147"/>
      <c r="E135" s="147"/>
      <c r="F135" s="148"/>
      <c r="G135" s="149"/>
      <c r="H135" s="109"/>
    </row>
    <row r="136" spans="1:8" ht="51.75" customHeight="1" x14ac:dyDescent="0.2">
      <c r="A136" s="150" t="s">
        <v>517</v>
      </c>
      <c r="B136" s="151" t="s">
        <v>518</v>
      </c>
      <c r="C136" s="151" t="s">
        <v>519</v>
      </c>
      <c r="D136" s="152">
        <v>2619280</v>
      </c>
      <c r="E136" s="152">
        <v>2619280</v>
      </c>
      <c r="F136" s="152">
        <f>+E136-D136</f>
        <v>0</v>
      </c>
      <c r="G136" s="153" t="s">
        <v>520</v>
      </c>
      <c r="H136" s="109"/>
    </row>
    <row r="137" spans="1:8" x14ac:dyDescent="0.2">
      <c r="A137" s="154"/>
      <c r="B137" s="155"/>
      <c r="C137" s="132"/>
      <c r="D137" s="133"/>
      <c r="E137" s="133"/>
      <c r="F137" s="156"/>
      <c r="G137" s="157"/>
      <c r="H137" s="109"/>
    </row>
    <row r="138" spans="1:8" ht="84" customHeight="1" x14ac:dyDescent="0.2">
      <c r="A138" s="158" t="s">
        <v>521</v>
      </c>
      <c r="B138" s="119" t="s">
        <v>522</v>
      </c>
      <c r="C138" s="119" t="s">
        <v>523</v>
      </c>
      <c r="D138" s="120">
        <v>134552</v>
      </c>
      <c r="E138" s="120">
        <f>24964+28843+24828+55917</f>
        <v>134552</v>
      </c>
      <c r="F138" s="159">
        <f>+E138-D138</f>
        <v>0</v>
      </c>
      <c r="G138" s="160" t="s">
        <v>524</v>
      </c>
      <c r="H138" s="109"/>
    </row>
    <row r="139" spans="1:8" x14ac:dyDescent="0.2">
      <c r="A139" s="161"/>
      <c r="B139" s="132"/>
      <c r="C139" s="132"/>
      <c r="D139" s="133"/>
      <c r="E139" s="133"/>
      <c r="F139" s="156"/>
      <c r="G139" s="162"/>
      <c r="H139" s="109"/>
    </row>
    <row r="140" spans="1:8" ht="63.75" customHeight="1" x14ac:dyDescent="0.2">
      <c r="A140" s="158" t="s">
        <v>525</v>
      </c>
      <c r="B140" s="119" t="s">
        <v>526</v>
      </c>
      <c r="C140" s="119" t="s">
        <v>527</v>
      </c>
      <c r="D140" s="120">
        <f>SUM(D141:D143)+1</f>
        <v>2331904</v>
      </c>
      <c r="E140" s="120">
        <f>SUM(E141:E143)+1</f>
        <v>2331904</v>
      </c>
      <c r="F140" s="159">
        <f>+E140-D140</f>
        <v>0</v>
      </c>
      <c r="G140" s="160" t="s">
        <v>528</v>
      </c>
      <c r="H140" s="109"/>
    </row>
    <row r="141" spans="1:8" ht="55.5" customHeight="1" x14ac:dyDescent="0.2">
      <c r="A141" s="154" t="s">
        <v>529</v>
      </c>
      <c r="B141" s="123" t="s">
        <v>530</v>
      </c>
      <c r="C141" s="127" t="s">
        <v>531</v>
      </c>
      <c r="D141" s="124">
        <v>2303873</v>
      </c>
      <c r="E141" s="124">
        <f>+D141</f>
        <v>2303873</v>
      </c>
      <c r="F141" s="124">
        <f>+D141-E141</f>
        <v>0</v>
      </c>
      <c r="G141" s="163" t="s">
        <v>532</v>
      </c>
      <c r="H141" s="109"/>
    </row>
    <row r="142" spans="1:8" ht="131.25" customHeight="1" x14ac:dyDescent="0.2">
      <c r="A142" s="154" t="s">
        <v>533</v>
      </c>
      <c r="B142" s="123" t="s">
        <v>534</v>
      </c>
      <c r="C142" s="127" t="s">
        <v>535</v>
      </c>
      <c r="D142" s="124">
        <v>15575</v>
      </c>
      <c r="E142" s="124">
        <f>4362+11212+1</f>
        <v>15575</v>
      </c>
      <c r="F142" s="124">
        <f>+D142-E142</f>
        <v>0</v>
      </c>
      <c r="G142" s="164" t="s">
        <v>536</v>
      </c>
      <c r="H142" s="109"/>
    </row>
    <row r="143" spans="1:8" x14ac:dyDescent="0.2">
      <c r="A143" s="154" t="s">
        <v>537</v>
      </c>
      <c r="B143" s="123" t="s">
        <v>538</v>
      </c>
      <c r="C143" s="123" t="s">
        <v>493</v>
      </c>
      <c r="D143" s="124">
        <v>12455</v>
      </c>
      <c r="E143" s="124">
        <f>+D143</f>
        <v>12455</v>
      </c>
      <c r="F143" s="124">
        <f>+E143-D143</f>
        <v>0</v>
      </c>
      <c r="G143" s="165"/>
      <c r="H143" s="109"/>
    </row>
    <row r="144" spans="1:8" x14ac:dyDescent="0.2">
      <c r="A144" s="161"/>
      <c r="B144" s="132"/>
      <c r="C144" s="132"/>
      <c r="D144" s="133"/>
      <c r="E144" s="133"/>
      <c r="F144" s="156"/>
      <c r="G144" s="166"/>
      <c r="H144" s="109"/>
    </row>
    <row r="145" spans="1:8" ht="68.25" customHeight="1" x14ac:dyDescent="0.2">
      <c r="A145" s="158" t="s">
        <v>539</v>
      </c>
      <c r="B145" s="119" t="s">
        <v>540</v>
      </c>
      <c r="C145" s="119" t="s">
        <v>541</v>
      </c>
      <c r="D145" s="120">
        <f>SUM(D146:D152)+2-1</f>
        <v>665431</v>
      </c>
      <c r="E145" s="120">
        <f>SUM(E146:E152)+2-1</f>
        <v>665431</v>
      </c>
      <c r="F145" s="120">
        <f>+E145-D145</f>
        <v>0</v>
      </c>
      <c r="G145" s="160" t="s">
        <v>542</v>
      </c>
      <c r="H145" s="109"/>
    </row>
    <row r="146" spans="1:8" ht="76.5" customHeight="1" x14ac:dyDescent="0.2">
      <c r="A146" s="154" t="s">
        <v>529</v>
      </c>
      <c r="B146" s="123" t="s">
        <v>543</v>
      </c>
      <c r="C146" s="123" t="s">
        <v>531</v>
      </c>
      <c r="D146" s="124">
        <v>523631</v>
      </c>
      <c r="E146" s="124">
        <v>523631</v>
      </c>
      <c r="F146" s="124">
        <f t="shared" ref="F146:F152" si="6">+E146-D146</f>
        <v>0</v>
      </c>
      <c r="G146" s="164" t="s">
        <v>544</v>
      </c>
      <c r="H146" s="109"/>
    </row>
    <row r="147" spans="1:8" ht="174" customHeight="1" x14ac:dyDescent="0.2">
      <c r="A147" s="167" t="s">
        <v>545</v>
      </c>
      <c r="B147" s="127" t="s">
        <v>546</v>
      </c>
      <c r="C147" s="127" t="s">
        <v>547</v>
      </c>
      <c r="D147" s="168">
        <f>36067-2</f>
        <v>36065</v>
      </c>
      <c r="E147" s="168">
        <f>36067-2</f>
        <v>36065</v>
      </c>
      <c r="F147" s="124">
        <f t="shared" si="6"/>
        <v>0</v>
      </c>
      <c r="G147" s="169" t="s">
        <v>548</v>
      </c>
      <c r="H147" s="109"/>
    </row>
    <row r="148" spans="1:8" ht="198" customHeight="1" x14ac:dyDescent="0.2">
      <c r="A148" s="167" t="s">
        <v>549</v>
      </c>
      <c r="B148" s="127" t="s">
        <v>550</v>
      </c>
      <c r="C148" s="127" t="s">
        <v>547</v>
      </c>
      <c r="D148" s="124">
        <f>102+51117+7</f>
        <v>51226</v>
      </c>
      <c r="E148" s="124">
        <f>102+7+51117</f>
        <v>51226</v>
      </c>
      <c r="F148" s="170">
        <f t="shared" si="6"/>
        <v>0</v>
      </c>
      <c r="G148" s="171" t="s">
        <v>551</v>
      </c>
      <c r="H148" s="109"/>
    </row>
    <row r="149" spans="1:8" x14ac:dyDescent="0.2">
      <c r="A149" s="167" t="s">
        <v>552</v>
      </c>
      <c r="B149" s="127" t="s">
        <v>553</v>
      </c>
      <c r="C149" s="127" t="s">
        <v>547</v>
      </c>
      <c r="D149" s="124">
        <v>0</v>
      </c>
      <c r="E149" s="124">
        <v>0</v>
      </c>
      <c r="F149" s="170">
        <f>+D149-E149</f>
        <v>0</v>
      </c>
      <c r="G149" s="171"/>
      <c r="H149" s="109"/>
    </row>
    <row r="150" spans="1:8" ht="180.75" customHeight="1" x14ac:dyDescent="0.2">
      <c r="A150" s="167" t="s">
        <v>554</v>
      </c>
      <c r="B150" s="127" t="s">
        <v>555</v>
      </c>
      <c r="C150" s="127" t="s">
        <v>547</v>
      </c>
      <c r="D150" s="168">
        <f>24805</f>
        <v>24805</v>
      </c>
      <c r="E150" s="168">
        <f>+D150</f>
        <v>24805</v>
      </c>
      <c r="F150" s="124">
        <f t="shared" si="6"/>
        <v>0</v>
      </c>
      <c r="G150" s="169" t="s">
        <v>556</v>
      </c>
      <c r="H150" s="109"/>
    </row>
    <row r="151" spans="1:8" ht="178.5" customHeight="1" x14ac:dyDescent="0.2">
      <c r="A151" s="167" t="s">
        <v>557</v>
      </c>
      <c r="B151" s="127" t="s">
        <v>558</v>
      </c>
      <c r="C151" s="127" t="s">
        <v>547</v>
      </c>
      <c r="D151" s="124">
        <v>14662</v>
      </c>
      <c r="E151" s="124">
        <f>+D151</f>
        <v>14662</v>
      </c>
      <c r="F151" s="124">
        <f t="shared" si="6"/>
        <v>0</v>
      </c>
      <c r="G151" s="171" t="s">
        <v>559</v>
      </c>
      <c r="H151" s="109"/>
    </row>
    <row r="152" spans="1:8" ht="244.5" customHeight="1" x14ac:dyDescent="0.2">
      <c r="A152" s="167" t="s">
        <v>560</v>
      </c>
      <c r="B152" s="127" t="s">
        <v>561</v>
      </c>
      <c r="C152" s="127" t="s">
        <v>562</v>
      </c>
      <c r="D152" s="124">
        <v>15041</v>
      </c>
      <c r="E152" s="124">
        <f>8685+3387+2969</f>
        <v>15041</v>
      </c>
      <c r="F152" s="170">
        <f t="shared" si="6"/>
        <v>0</v>
      </c>
      <c r="G152" s="171" t="s">
        <v>563</v>
      </c>
      <c r="H152" s="109"/>
    </row>
    <row r="153" spans="1:8" x14ac:dyDescent="0.2">
      <c r="A153" s="161"/>
      <c r="B153" s="132"/>
      <c r="C153" s="132"/>
      <c r="D153" s="133"/>
      <c r="E153" s="133"/>
      <c r="F153" s="156"/>
      <c r="G153" s="166"/>
      <c r="H153" s="109"/>
    </row>
    <row r="154" spans="1:8" ht="276.75" customHeight="1" x14ac:dyDescent="0.2">
      <c r="A154" s="158" t="s">
        <v>564</v>
      </c>
      <c r="B154" s="119" t="s">
        <v>565</v>
      </c>
      <c r="C154" s="119" t="s">
        <v>566</v>
      </c>
      <c r="D154" s="120">
        <v>78830</v>
      </c>
      <c r="E154" s="120">
        <f>29002+1920+9379+295+19853+818+17563</f>
        <v>78830</v>
      </c>
      <c r="F154" s="120">
        <f>+E154-D154</f>
        <v>0</v>
      </c>
      <c r="G154" s="172" t="s">
        <v>567</v>
      </c>
      <c r="H154" s="109"/>
    </row>
    <row r="155" spans="1:8" ht="13.5" thickBot="1" x14ac:dyDescent="0.25">
      <c r="A155" s="173" t="s">
        <v>568</v>
      </c>
      <c r="B155" s="174" t="s">
        <v>569</v>
      </c>
      <c r="C155" s="174"/>
      <c r="D155" s="175">
        <f>+D136+D138+D140+D145+D154</f>
        <v>5829997</v>
      </c>
      <c r="E155" s="175">
        <f>+E136+E138+E140+E145+E154</f>
        <v>5829997</v>
      </c>
      <c r="F155" s="175">
        <f>+E155-D155</f>
        <v>0</v>
      </c>
      <c r="G155" s="176"/>
      <c r="H155" s="109"/>
    </row>
    <row r="156" spans="1:8" x14ac:dyDescent="0.2">
      <c r="A156" s="219"/>
      <c r="B156" s="219"/>
      <c r="C156" s="219"/>
      <c r="D156" s="219"/>
      <c r="E156" s="219"/>
      <c r="F156" s="219"/>
      <c r="G156" s="219"/>
      <c r="H156" s="109"/>
    </row>
    <row r="157" spans="1:8" x14ac:dyDescent="0.2">
      <c r="A157" s="219"/>
      <c r="B157" s="219"/>
      <c r="C157" s="219"/>
      <c r="D157" s="219"/>
      <c r="E157" s="219"/>
      <c r="F157" s="219"/>
      <c r="G157" s="219"/>
      <c r="H157" s="109"/>
    </row>
    <row r="158" spans="1:8" x14ac:dyDescent="0.2">
      <c r="A158" s="426" t="s">
        <v>647</v>
      </c>
      <c r="B158" s="426"/>
      <c r="C158" s="426"/>
      <c r="D158" s="426"/>
      <c r="E158" s="426"/>
      <c r="F158" s="426"/>
      <c r="G158" s="426"/>
      <c r="H158" s="109"/>
    </row>
    <row r="159" spans="1:8" ht="15.75" x14ac:dyDescent="0.25">
      <c r="A159" s="110"/>
      <c r="B159" s="185"/>
      <c r="C159" s="221"/>
      <c r="D159" s="221"/>
      <c r="E159" s="221"/>
      <c r="F159" s="221"/>
      <c r="G159" s="221"/>
      <c r="H159" s="109"/>
    </row>
    <row r="160" spans="1:8" x14ac:dyDescent="0.2">
      <c r="A160" s="422" t="s">
        <v>467</v>
      </c>
      <c r="B160" s="422"/>
      <c r="C160" s="422"/>
      <c r="D160" s="422"/>
      <c r="E160" s="422"/>
      <c r="F160" s="422"/>
      <c r="G160" s="422"/>
      <c r="H160" s="109"/>
    </row>
    <row r="161" spans="1:9" ht="13.5" thickBot="1" x14ac:dyDescent="0.25">
      <c r="A161" s="188"/>
      <c r="B161" s="189"/>
      <c r="C161" s="190"/>
      <c r="D161" s="191"/>
      <c r="E161" s="191"/>
      <c r="F161" s="192"/>
      <c r="G161" s="193"/>
      <c r="H161" s="109"/>
    </row>
    <row r="162" spans="1:9" ht="48.75" thickBot="1" x14ac:dyDescent="0.25">
      <c r="A162" s="194" t="s">
        <v>570</v>
      </c>
      <c r="B162" s="195" t="s">
        <v>571</v>
      </c>
      <c r="C162" s="115" t="s">
        <v>572</v>
      </c>
      <c r="D162" s="115" t="s">
        <v>471</v>
      </c>
      <c r="E162" s="115" t="s">
        <v>472</v>
      </c>
      <c r="F162" s="196" t="s">
        <v>473</v>
      </c>
      <c r="G162" s="197" t="s">
        <v>474</v>
      </c>
      <c r="H162" s="109"/>
    </row>
    <row r="163" spans="1:9" x14ac:dyDescent="0.2">
      <c r="A163" s="198" t="s">
        <v>573</v>
      </c>
      <c r="B163" s="199" t="s">
        <v>574</v>
      </c>
      <c r="C163" s="200"/>
      <c r="D163" s="201">
        <f>+D164+D165+1</f>
        <v>1670375</v>
      </c>
      <c r="E163" s="201">
        <f>SUM(E164:E165)+1</f>
        <v>1670375</v>
      </c>
      <c r="F163" s="201">
        <f>+E163-D163</f>
        <v>0</v>
      </c>
      <c r="G163" s="202"/>
      <c r="H163" s="109"/>
    </row>
    <row r="164" spans="1:9" ht="24" x14ac:dyDescent="0.2">
      <c r="A164" s="126" t="s">
        <v>575</v>
      </c>
      <c r="B164" s="127" t="s">
        <v>576</v>
      </c>
      <c r="C164" s="127" t="s">
        <v>280</v>
      </c>
      <c r="D164" s="124">
        <f>31632+1329300</f>
        <v>1360932</v>
      </c>
      <c r="E164" s="124">
        <f>+D164</f>
        <v>1360932</v>
      </c>
      <c r="F164" s="124">
        <f>+E164-D164</f>
        <v>0</v>
      </c>
      <c r="G164" s="203"/>
      <c r="H164" s="109"/>
    </row>
    <row r="165" spans="1:9" ht="250.5" customHeight="1" x14ac:dyDescent="0.2">
      <c r="A165" s="126" t="s">
        <v>577</v>
      </c>
      <c r="B165" s="127" t="s">
        <v>578</v>
      </c>
      <c r="C165" s="127" t="s">
        <v>579</v>
      </c>
      <c r="D165" s="124">
        <f>234+281037+28171</f>
        <v>309442</v>
      </c>
      <c r="E165" s="124">
        <f>234+281037+28171</f>
        <v>309442</v>
      </c>
      <c r="F165" s="124">
        <f>+E165-D165</f>
        <v>0</v>
      </c>
      <c r="G165" s="128" t="s">
        <v>580</v>
      </c>
      <c r="H165" s="109"/>
    </row>
    <row r="166" spans="1:9" x14ac:dyDescent="0.2">
      <c r="A166" s="131"/>
      <c r="B166" s="132"/>
      <c r="C166" s="204"/>
      <c r="D166" s="133"/>
      <c r="E166" s="133"/>
      <c r="F166" s="156"/>
      <c r="G166" s="205"/>
      <c r="H166" s="109"/>
    </row>
    <row r="167" spans="1:9" ht="109.5" customHeight="1" x14ac:dyDescent="0.2">
      <c r="A167" s="117" t="s">
        <v>581</v>
      </c>
      <c r="B167" s="118" t="s">
        <v>582</v>
      </c>
      <c r="C167" s="119"/>
      <c r="D167" s="120">
        <f>SUM(D168:D174)</f>
        <v>1255330</v>
      </c>
      <c r="E167" s="120">
        <f>SUM(E168:E174)</f>
        <v>1255330</v>
      </c>
      <c r="F167" s="120">
        <f t="shared" ref="F167:F174" si="7">+E167-D167</f>
        <v>0</v>
      </c>
      <c r="G167" s="206" t="s">
        <v>583</v>
      </c>
      <c r="H167" s="207"/>
    </row>
    <row r="168" spans="1:9" ht="54.75" customHeight="1" x14ac:dyDescent="0.2">
      <c r="A168" s="122" t="s">
        <v>584</v>
      </c>
      <c r="B168" s="127" t="s">
        <v>585</v>
      </c>
      <c r="C168" s="127" t="s">
        <v>282</v>
      </c>
      <c r="D168" s="124">
        <v>396120</v>
      </c>
      <c r="E168" s="124">
        <f>+D168</f>
        <v>396120</v>
      </c>
      <c r="F168" s="130">
        <f t="shared" si="7"/>
        <v>0</v>
      </c>
      <c r="G168" s="128" t="s">
        <v>586</v>
      </c>
      <c r="H168" s="109"/>
    </row>
    <row r="169" spans="1:9" ht="134.25" customHeight="1" x14ac:dyDescent="0.2">
      <c r="A169" s="126" t="s">
        <v>587</v>
      </c>
      <c r="B169" s="123" t="s">
        <v>588</v>
      </c>
      <c r="C169" s="127" t="s">
        <v>589</v>
      </c>
      <c r="D169" s="124">
        <v>301251</v>
      </c>
      <c r="E169" s="124">
        <f>185544+53978+39419+22310</f>
        <v>301251</v>
      </c>
      <c r="F169" s="124">
        <f t="shared" si="7"/>
        <v>0</v>
      </c>
      <c r="G169" s="128" t="s">
        <v>590</v>
      </c>
      <c r="H169" s="109"/>
    </row>
    <row r="170" spans="1:9" x14ac:dyDescent="0.2">
      <c r="A170" s="126" t="s">
        <v>591</v>
      </c>
      <c r="B170" s="123" t="s">
        <v>592</v>
      </c>
      <c r="C170" s="127" t="s">
        <v>593</v>
      </c>
      <c r="D170" s="124">
        <v>397597</v>
      </c>
      <c r="E170" s="124">
        <f>+D170</f>
        <v>397597</v>
      </c>
      <c r="F170" s="124">
        <f t="shared" si="7"/>
        <v>0</v>
      </c>
      <c r="G170" s="208"/>
      <c r="H170" s="109"/>
    </row>
    <row r="171" spans="1:9" ht="203.25" customHeight="1" x14ac:dyDescent="0.2">
      <c r="A171" s="126" t="s">
        <v>594</v>
      </c>
      <c r="B171" s="123" t="s">
        <v>595</v>
      </c>
      <c r="C171" s="127" t="s">
        <v>596</v>
      </c>
      <c r="D171" s="124">
        <v>113161</v>
      </c>
      <c r="E171" s="124">
        <f>277+65225+21697+15324+3490+5492+778+877+1</f>
        <v>113161</v>
      </c>
      <c r="F171" s="170">
        <f t="shared" si="7"/>
        <v>0</v>
      </c>
      <c r="G171" s="137" t="s">
        <v>597</v>
      </c>
      <c r="H171" s="109"/>
      <c r="I171" s="109"/>
    </row>
    <row r="172" spans="1:9" ht="129" customHeight="1" x14ac:dyDescent="0.2">
      <c r="A172" s="122" t="s">
        <v>598</v>
      </c>
      <c r="B172" s="123" t="s">
        <v>599</v>
      </c>
      <c r="C172" s="127" t="s">
        <v>600</v>
      </c>
      <c r="D172" s="124">
        <v>1646</v>
      </c>
      <c r="E172" s="124">
        <f>+D172</f>
        <v>1646</v>
      </c>
      <c r="F172" s="124">
        <f t="shared" si="7"/>
        <v>0</v>
      </c>
      <c r="G172" s="128" t="s">
        <v>601</v>
      </c>
      <c r="H172" s="109"/>
    </row>
    <row r="173" spans="1:9" ht="176.25" customHeight="1" x14ac:dyDescent="0.2">
      <c r="A173" s="126" t="s">
        <v>602</v>
      </c>
      <c r="B173" s="123" t="s">
        <v>603</v>
      </c>
      <c r="C173" s="127" t="s">
        <v>596</v>
      </c>
      <c r="D173" s="124">
        <v>36609</v>
      </c>
      <c r="E173" s="124">
        <f>9293+2488+24828</f>
        <v>36609</v>
      </c>
      <c r="F173" s="124">
        <f t="shared" si="7"/>
        <v>0</v>
      </c>
      <c r="G173" s="128" t="s">
        <v>604</v>
      </c>
      <c r="H173" s="109"/>
    </row>
    <row r="174" spans="1:9" ht="127.5" customHeight="1" x14ac:dyDescent="0.2">
      <c r="A174" s="122" t="s">
        <v>605</v>
      </c>
      <c r="B174" s="123" t="s">
        <v>606</v>
      </c>
      <c r="C174" s="127" t="s">
        <v>600</v>
      </c>
      <c r="D174" s="170">
        <v>8946</v>
      </c>
      <c r="E174" s="170">
        <f>2511+6435</f>
        <v>8946</v>
      </c>
      <c r="F174" s="170">
        <f t="shared" si="7"/>
        <v>0</v>
      </c>
      <c r="G174" s="208" t="s">
        <v>607</v>
      </c>
      <c r="H174" s="109"/>
    </row>
    <row r="175" spans="1:9" x14ac:dyDescent="0.2">
      <c r="A175" s="131"/>
      <c r="B175" s="132"/>
      <c r="C175" s="204"/>
      <c r="D175" s="133"/>
      <c r="E175" s="133"/>
      <c r="F175" s="156"/>
      <c r="G175" s="205"/>
      <c r="H175" s="109"/>
    </row>
    <row r="176" spans="1:9" ht="187.5" customHeight="1" x14ac:dyDescent="0.2">
      <c r="A176" s="117" t="s">
        <v>608</v>
      </c>
      <c r="B176" s="118" t="s">
        <v>609</v>
      </c>
      <c r="C176" s="119" t="s">
        <v>286</v>
      </c>
      <c r="D176" s="120">
        <v>21059</v>
      </c>
      <c r="E176" s="120">
        <f>67+3312+4729+743+229+7475+4504</f>
        <v>21059</v>
      </c>
      <c r="F176" s="120">
        <f>+E176-D176</f>
        <v>0</v>
      </c>
      <c r="G176" s="206" t="s">
        <v>610</v>
      </c>
      <c r="H176" s="207"/>
    </row>
    <row r="177" spans="1:8" x14ac:dyDescent="0.2">
      <c r="A177" s="131"/>
      <c r="B177" s="132"/>
      <c r="C177" s="204"/>
      <c r="D177" s="133"/>
      <c r="E177" s="133"/>
      <c r="F177" s="156"/>
      <c r="G177" s="205"/>
      <c r="H177" s="109"/>
    </row>
    <row r="178" spans="1:8" ht="96.75" customHeight="1" x14ac:dyDescent="0.2">
      <c r="A178" s="117" t="s">
        <v>611</v>
      </c>
      <c r="B178" s="118" t="s">
        <v>612</v>
      </c>
      <c r="C178" s="119" t="s">
        <v>286</v>
      </c>
      <c r="D178" s="120">
        <v>64980</v>
      </c>
      <c r="E178" s="120">
        <f>+D178</f>
        <v>64980</v>
      </c>
      <c r="F178" s="120">
        <f>+E178-D178</f>
        <v>0</v>
      </c>
      <c r="G178" s="172" t="s">
        <v>613</v>
      </c>
      <c r="H178" s="109"/>
    </row>
    <row r="179" spans="1:8" x14ac:dyDescent="0.2">
      <c r="A179" s="131"/>
      <c r="B179" s="132"/>
      <c r="C179" s="204"/>
      <c r="D179" s="133"/>
      <c r="E179" s="133"/>
      <c r="F179" s="156"/>
      <c r="G179" s="205"/>
      <c r="H179" s="109"/>
    </row>
    <row r="180" spans="1:8" x14ac:dyDescent="0.2">
      <c r="A180" s="117" t="s">
        <v>614</v>
      </c>
      <c r="B180" s="118" t="s">
        <v>505</v>
      </c>
      <c r="C180" s="119"/>
      <c r="D180" s="120">
        <f>+D176+D163</f>
        <v>1691434</v>
      </c>
      <c r="E180" s="120">
        <f>+E176+E163</f>
        <v>1691434</v>
      </c>
      <c r="F180" s="120">
        <f>+E180-D180</f>
        <v>0</v>
      </c>
      <c r="G180" s="209"/>
      <c r="H180" s="109"/>
    </row>
    <row r="181" spans="1:8" x14ac:dyDescent="0.2">
      <c r="A181" s="210"/>
      <c r="B181" s="132"/>
      <c r="C181" s="204"/>
      <c r="D181" s="211"/>
      <c r="E181" s="211"/>
      <c r="F181" s="212"/>
      <c r="G181" s="213"/>
      <c r="H181" s="109"/>
    </row>
    <row r="182" spans="1:8" x14ac:dyDescent="0.2">
      <c r="A182" s="117" t="s">
        <v>615</v>
      </c>
      <c r="B182" s="118" t="s">
        <v>616</v>
      </c>
      <c r="C182" s="119"/>
      <c r="D182" s="120">
        <f>+D178+D167</f>
        <v>1320310</v>
      </c>
      <c r="E182" s="120">
        <f>+E178+E167</f>
        <v>1320310</v>
      </c>
      <c r="F182" s="120">
        <f>+E182-D182</f>
        <v>0</v>
      </c>
      <c r="G182" s="209"/>
      <c r="H182" s="109"/>
    </row>
    <row r="183" spans="1:8" x14ac:dyDescent="0.2">
      <c r="A183" s="131"/>
      <c r="B183" s="132"/>
      <c r="C183" s="204"/>
      <c r="D183" s="133"/>
      <c r="E183" s="133"/>
      <c r="F183" s="156"/>
      <c r="G183" s="205"/>
      <c r="H183" s="109"/>
    </row>
    <row r="184" spans="1:8" x14ac:dyDescent="0.2">
      <c r="A184" s="117" t="s">
        <v>617</v>
      </c>
      <c r="B184" s="118" t="s">
        <v>618</v>
      </c>
      <c r="C184" s="119"/>
      <c r="D184" s="120">
        <f>+D180-D182</f>
        <v>371124</v>
      </c>
      <c r="E184" s="120">
        <f>+E180-E182</f>
        <v>371124</v>
      </c>
      <c r="F184" s="120">
        <f>+E184-D184</f>
        <v>0</v>
      </c>
      <c r="G184" s="121"/>
      <c r="H184" s="109"/>
    </row>
    <row r="185" spans="1:8" x14ac:dyDescent="0.2">
      <c r="A185" s="131"/>
      <c r="B185" s="132"/>
      <c r="C185" s="204"/>
      <c r="D185" s="133"/>
      <c r="E185" s="133"/>
      <c r="F185" s="156"/>
      <c r="G185" s="205"/>
      <c r="H185" s="109"/>
    </row>
    <row r="186" spans="1:8" x14ac:dyDescent="0.2">
      <c r="A186" s="117" t="s">
        <v>619</v>
      </c>
      <c r="B186" s="118" t="s">
        <v>620</v>
      </c>
      <c r="C186" s="119"/>
      <c r="D186" s="120">
        <v>66518</v>
      </c>
      <c r="E186" s="120">
        <f>+D186</f>
        <v>66518</v>
      </c>
      <c r="F186" s="120">
        <f>+E186-D186</f>
        <v>0</v>
      </c>
      <c r="G186" s="121"/>
      <c r="H186" s="109"/>
    </row>
    <row r="187" spans="1:8" x14ac:dyDescent="0.2">
      <c r="A187" s="131"/>
      <c r="B187" s="132"/>
      <c r="C187" s="204"/>
      <c r="D187" s="133"/>
      <c r="E187" s="133"/>
      <c r="F187" s="156"/>
      <c r="G187" s="205"/>
      <c r="H187" s="109"/>
    </row>
    <row r="188" spans="1:8" ht="13.5" thickBot="1" x14ac:dyDescent="0.25">
      <c r="A188" s="214" t="s">
        <v>621</v>
      </c>
      <c r="B188" s="215" t="s">
        <v>622</v>
      </c>
      <c r="C188" s="216"/>
      <c r="D188" s="217">
        <f>+D184-D186</f>
        <v>304606</v>
      </c>
      <c r="E188" s="217">
        <f>+E184-E186</f>
        <v>304606</v>
      </c>
      <c r="F188" s="217">
        <f>+E188-D188</f>
        <v>0</v>
      </c>
      <c r="G188" s="218"/>
      <c r="H188" s="109"/>
    </row>
    <row r="189" spans="1:8" x14ac:dyDescent="0.2">
      <c r="A189" s="219"/>
      <c r="B189" s="219"/>
      <c r="C189" s="219"/>
      <c r="D189" s="219"/>
      <c r="E189" s="219"/>
      <c r="F189" s="219"/>
      <c r="G189" s="219"/>
      <c r="H189" s="109"/>
    </row>
    <row r="190" spans="1:8" x14ac:dyDescent="0.2">
      <c r="A190" s="219"/>
      <c r="B190" s="219"/>
      <c r="C190" s="219"/>
      <c r="D190" s="219"/>
      <c r="E190" s="219"/>
      <c r="F190" s="219"/>
      <c r="G190" s="219"/>
      <c r="H190" s="109"/>
    </row>
    <row r="191" spans="1:8" x14ac:dyDescent="0.2">
      <c r="A191" s="219"/>
      <c r="B191" s="219"/>
      <c r="C191" s="219"/>
      <c r="D191" s="219"/>
      <c r="E191" s="219"/>
      <c r="F191" s="219"/>
      <c r="G191" s="219"/>
      <c r="H191" s="109"/>
    </row>
    <row r="192" spans="1:8" x14ac:dyDescent="0.2">
      <c r="A192" s="426" t="s">
        <v>648</v>
      </c>
      <c r="B192" s="426"/>
      <c r="C192" s="426"/>
      <c r="D192" s="426"/>
      <c r="E192" s="426"/>
      <c r="F192" s="426"/>
      <c r="G192" s="426"/>
      <c r="H192" s="109"/>
    </row>
    <row r="193" spans="1:8" x14ac:dyDescent="0.2">
      <c r="A193" s="219"/>
      <c r="B193" s="219"/>
      <c r="C193" s="219"/>
      <c r="D193" s="219"/>
      <c r="E193" s="219"/>
      <c r="F193" s="219"/>
      <c r="G193" s="219"/>
      <c r="H193" s="109"/>
    </row>
    <row r="194" spans="1:8" x14ac:dyDescent="0.2">
      <c r="A194" s="422" t="s">
        <v>467</v>
      </c>
      <c r="B194" s="422"/>
      <c r="C194" s="422"/>
      <c r="D194" s="422"/>
      <c r="E194" s="422"/>
      <c r="F194" s="422"/>
      <c r="G194" s="422"/>
      <c r="H194" s="109"/>
    </row>
    <row r="195" spans="1:8" ht="13.5" thickBot="1" x14ac:dyDescent="0.25">
      <c r="A195" s="219"/>
      <c r="B195" s="219"/>
      <c r="C195" s="219"/>
      <c r="D195" s="219"/>
      <c r="E195" s="219"/>
      <c r="F195" s="219"/>
      <c r="G195" s="219"/>
      <c r="H195" s="109"/>
    </row>
    <row r="196" spans="1:8" ht="48.75" thickBot="1" x14ac:dyDescent="0.25">
      <c r="A196" s="222" t="s">
        <v>649</v>
      </c>
      <c r="B196" s="223" t="s">
        <v>469</v>
      </c>
      <c r="C196" s="223" t="s">
        <v>470</v>
      </c>
      <c r="D196" s="223" t="s">
        <v>471</v>
      </c>
      <c r="E196" s="223" t="s">
        <v>472</v>
      </c>
      <c r="F196" s="223" t="s">
        <v>473</v>
      </c>
      <c r="G196" s="224" t="s">
        <v>474</v>
      </c>
      <c r="H196" s="109"/>
    </row>
    <row r="197" spans="1:8" ht="69" customHeight="1" x14ac:dyDescent="0.2">
      <c r="A197" s="248" t="s">
        <v>625</v>
      </c>
      <c r="B197" s="225" t="s">
        <v>485</v>
      </c>
      <c r="C197" s="118"/>
      <c r="D197" s="120">
        <v>542352</v>
      </c>
      <c r="E197" s="120">
        <f>612814-70462</f>
        <v>542352</v>
      </c>
      <c r="F197" s="120">
        <f>+E197-D197</f>
        <v>0</v>
      </c>
      <c r="G197" s="226" t="s">
        <v>688</v>
      </c>
      <c r="H197" s="207">
        <v>-70462</v>
      </c>
    </row>
    <row r="198" spans="1:8" ht="13.5" thickBot="1" x14ac:dyDescent="0.25">
      <c r="A198" s="227"/>
      <c r="B198" s="228"/>
      <c r="C198" s="228"/>
      <c r="D198" s="228"/>
      <c r="E198" s="228"/>
      <c r="F198" s="228"/>
      <c r="G198" s="229"/>
      <c r="H198" s="109"/>
    </row>
    <row r="199" spans="1:8" ht="44.25" customHeight="1" x14ac:dyDescent="0.2">
      <c r="A199" s="248" t="s">
        <v>627</v>
      </c>
      <c r="B199" s="225" t="s">
        <v>628</v>
      </c>
      <c r="C199" s="118"/>
      <c r="D199" s="269">
        <v>-149710</v>
      </c>
      <c r="E199" s="269">
        <v>-149710</v>
      </c>
      <c r="F199" s="120">
        <f>+E199-D199</f>
        <v>0</v>
      </c>
      <c r="G199" s="226" t="s">
        <v>685</v>
      </c>
      <c r="H199" s="109">
        <v>-149710</v>
      </c>
    </row>
    <row r="200" spans="1:8" ht="13.5" thickBot="1" x14ac:dyDescent="0.25">
      <c r="A200" s="227"/>
      <c r="B200" s="228"/>
      <c r="C200" s="228"/>
      <c r="D200" s="228"/>
      <c r="E200" s="228"/>
      <c r="F200" s="228"/>
      <c r="G200" s="229"/>
      <c r="H200" s="109"/>
    </row>
    <row r="201" spans="1:8" ht="61.5" customHeight="1" x14ac:dyDescent="0.2">
      <c r="A201" s="248" t="s">
        <v>630</v>
      </c>
      <c r="B201" s="225" t="s">
        <v>502</v>
      </c>
      <c r="C201" s="118"/>
      <c r="D201" s="269">
        <v>-528225</v>
      </c>
      <c r="E201" s="269">
        <f>-457763-70462</f>
        <v>-528225</v>
      </c>
      <c r="F201" s="120">
        <f>+E201-D201</f>
        <v>0</v>
      </c>
      <c r="G201" s="226" t="s">
        <v>698</v>
      </c>
      <c r="H201" s="109">
        <v>-70462</v>
      </c>
    </row>
    <row r="202" spans="1:8" x14ac:dyDescent="0.2">
      <c r="A202" s="227"/>
      <c r="B202" s="228"/>
      <c r="C202" s="228"/>
      <c r="D202" s="228"/>
      <c r="E202" s="228"/>
      <c r="F202" s="228"/>
      <c r="G202" s="229"/>
      <c r="H202" s="109"/>
    </row>
    <row r="203" spans="1:8" x14ac:dyDescent="0.2">
      <c r="A203" s="248" t="s">
        <v>632</v>
      </c>
      <c r="B203" s="225" t="s">
        <v>633</v>
      </c>
      <c r="C203" s="118"/>
      <c r="D203" s="269">
        <f>+D197+D199+D201</f>
        <v>-135583</v>
      </c>
      <c r="E203" s="269">
        <f>+E197+E199+E201</f>
        <v>-135583</v>
      </c>
      <c r="F203" s="120">
        <f>+E203-D203</f>
        <v>0</v>
      </c>
      <c r="G203" s="231"/>
      <c r="H203" s="109">
        <v>135583</v>
      </c>
    </row>
    <row r="204" spans="1:8" x14ac:dyDescent="0.2">
      <c r="A204" s="227"/>
      <c r="B204" s="228"/>
      <c r="C204" s="228"/>
      <c r="D204" s="228"/>
      <c r="E204" s="228"/>
      <c r="F204" s="228"/>
      <c r="G204" s="229"/>
      <c r="H204" s="109"/>
    </row>
    <row r="205" spans="1:8" x14ac:dyDescent="0.2">
      <c r="A205" s="248" t="s">
        <v>216</v>
      </c>
      <c r="B205" s="225" t="s">
        <v>634</v>
      </c>
      <c r="C205" s="118"/>
      <c r="D205" s="269">
        <v>582141</v>
      </c>
      <c r="E205" s="269">
        <v>582141</v>
      </c>
      <c r="F205" s="120">
        <f>+E205-D205</f>
        <v>0</v>
      </c>
      <c r="G205" s="231"/>
      <c r="H205" s="109">
        <v>582140</v>
      </c>
    </row>
    <row r="206" spans="1:8" x14ac:dyDescent="0.2">
      <c r="A206" s="227"/>
      <c r="B206" s="228"/>
      <c r="C206" s="228"/>
      <c r="D206" s="232"/>
      <c r="E206" s="232"/>
      <c r="F206" s="228"/>
      <c r="G206" s="229"/>
      <c r="H206" s="109"/>
    </row>
    <row r="207" spans="1:8" ht="13.5" thickBot="1" x14ac:dyDescent="0.25">
      <c r="A207" s="233" t="s">
        <v>635</v>
      </c>
      <c r="B207" s="234" t="s">
        <v>636</v>
      </c>
      <c r="C207" s="234"/>
      <c r="D207" s="235">
        <f>+D203+D205</f>
        <v>446558</v>
      </c>
      <c r="E207" s="235">
        <f>+E203+E205</f>
        <v>446558</v>
      </c>
      <c r="F207" s="235">
        <f>+E207-D207</f>
        <v>0</v>
      </c>
      <c r="G207" s="236"/>
      <c r="H207" s="109"/>
    </row>
    <row r="208" spans="1:8" x14ac:dyDescent="0.2">
      <c r="A208" s="219"/>
      <c r="B208" s="219"/>
      <c r="C208" s="219"/>
      <c r="D208" s="219"/>
      <c r="E208" s="219"/>
      <c r="F208" s="219"/>
      <c r="G208" s="219"/>
      <c r="H208" s="109"/>
    </row>
    <row r="209" spans="1:8" x14ac:dyDescent="0.2">
      <c r="A209" s="219"/>
      <c r="B209" s="219"/>
      <c r="C209" s="219"/>
      <c r="D209" s="219"/>
      <c r="E209" s="219"/>
      <c r="F209" s="219"/>
      <c r="G209" s="219"/>
      <c r="H209" s="109"/>
    </row>
    <row r="210" spans="1:8" x14ac:dyDescent="0.2">
      <c r="A210" s="219"/>
      <c r="B210" s="219"/>
      <c r="C210" s="219"/>
      <c r="D210" s="219"/>
      <c r="E210" s="219"/>
      <c r="F210" s="219"/>
      <c r="G210" s="219"/>
      <c r="H210" s="109"/>
    </row>
    <row r="211" spans="1:8" x14ac:dyDescent="0.2">
      <c r="A211" s="426" t="s">
        <v>623</v>
      </c>
      <c r="B211" s="426"/>
      <c r="C211" s="426"/>
      <c r="D211" s="426"/>
      <c r="E211" s="426"/>
      <c r="F211" s="426"/>
      <c r="G211" s="426"/>
      <c r="H211" s="109"/>
    </row>
    <row r="212" spans="1:8" x14ac:dyDescent="0.2">
      <c r="A212" s="237"/>
      <c r="B212" s="219"/>
      <c r="C212" s="219"/>
      <c r="D212" s="219"/>
      <c r="E212" s="219"/>
      <c r="F212" s="219"/>
      <c r="G212" s="219"/>
      <c r="H212" s="109"/>
    </row>
    <row r="213" spans="1:8" x14ac:dyDescent="0.2">
      <c r="A213" s="422" t="s">
        <v>467</v>
      </c>
      <c r="B213" s="422"/>
      <c r="C213" s="422"/>
      <c r="D213" s="422"/>
      <c r="E213" s="422"/>
      <c r="F213" s="422"/>
      <c r="G213" s="422"/>
      <c r="H213" s="109"/>
    </row>
    <row r="214" spans="1:8" ht="13.5" thickBot="1" x14ac:dyDescent="0.25">
      <c r="A214" s="219"/>
      <c r="B214" s="219"/>
      <c r="C214" s="219"/>
      <c r="D214" s="219"/>
      <c r="E214" s="219"/>
      <c r="F214" s="219"/>
      <c r="G214" s="219"/>
      <c r="H214" s="109"/>
    </row>
    <row r="215" spans="1:8" ht="48.75" thickBot="1" x14ac:dyDescent="0.25">
      <c r="A215" s="222" t="s">
        <v>624</v>
      </c>
      <c r="B215" s="223" t="s">
        <v>469</v>
      </c>
      <c r="C215" s="223" t="s">
        <v>470</v>
      </c>
      <c r="D215" s="223" t="s">
        <v>471</v>
      </c>
      <c r="E215" s="223" t="s">
        <v>472</v>
      </c>
      <c r="F215" s="223" t="s">
        <v>473</v>
      </c>
      <c r="G215" s="224" t="s">
        <v>474</v>
      </c>
      <c r="H215" s="109"/>
    </row>
    <row r="216" spans="1:8" ht="67.5" customHeight="1" x14ac:dyDescent="0.2">
      <c r="A216" s="248" t="s">
        <v>625</v>
      </c>
      <c r="B216" s="225" t="s">
        <v>485</v>
      </c>
      <c r="C216" s="118"/>
      <c r="D216" s="120">
        <v>473548</v>
      </c>
      <c r="E216" s="120">
        <f>537980-64432</f>
        <v>473548</v>
      </c>
      <c r="F216" s="120">
        <f>+E216-D216</f>
        <v>0</v>
      </c>
      <c r="G216" s="226" t="s">
        <v>626</v>
      </c>
      <c r="H216" s="109"/>
    </row>
    <row r="217" spans="1:8" x14ac:dyDescent="0.2">
      <c r="A217" s="227"/>
      <c r="B217" s="228"/>
      <c r="C217" s="228"/>
      <c r="D217" s="228"/>
      <c r="E217" s="228"/>
      <c r="F217" s="228"/>
      <c r="G217" s="229"/>
      <c r="H217" s="109"/>
    </row>
    <row r="218" spans="1:8" ht="36" x14ac:dyDescent="0.2">
      <c r="A218" s="248" t="s">
        <v>627</v>
      </c>
      <c r="B218" s="225" t="s">
        <v>628</v>
      </c>
      <c r="C218" s="118"/>
      <c r="D218" s="120">
        <v>-77667</v>
      </c>
      <c r="E218" s="120">
        <f>+D218</f>
        <v>-77667</v>
      </c>
      <c r="F218" s="120">
        <f>+E218-D218</f>
        <v>0</v>
      </c>
      <c r="G218" s="230" t="s">
        <v>629</v>
      </c>
      <c r="H218" s="109"/>
    </row>
    <row r="219" spans="1:8" x14ac:dyDescent="0.2">
      <c r="A219" s="227"/>
      <c r="B219" s="228"/>
      <c r="C219" s="228"/>
      <c r="D219" s="228"/>
      <c r="E219" s="228"/>
      <c r="F219" s="228"/>
      <c r="G219" s="229"/>
      <c r="H219" s="109"/>
    </row>
    <row r="220" spans="1:8" ht="48" x14ac:dyDescent="0.2">
      <c r="A220" s="248" t="s">
        <v>630</v>
      </c>
      <c r="B220" s="225" t="s">
        <v>502</v>
      </c>
      <c r="C220" s="118"/>
      <c r="D220" s="120">
        <v>-336714</v>
      </c>
      <c r="E220" s="120">
        <f>-272282-64432</f>
        <v>-336714</v>
      </c>
      <c r="F220" s="120">
        <f>+E220-D220</f>
        <v>0</v>
      </c>
      <c r="G220" s="230" t="s">
        <v>631</v>
      </c>
      <c r="H220" s="109"/>
    </row>
    <row r="221" spans="1:8" x14ac:dyDescent="0.2">
      <c r="A221" s="227"/>
      <c r="B221" s="228"/>
      <c r="C221" s="228"/>
      <c r="D221" s="228"/>
      <c r="E221" s="228"/>
      <c r="F221" s="228"/>
      <c r="G221" s="229"/>
      <c r="H221" s="109"/>
    </row>
    <row r="222" spans="1:8" x14ac:dyDescent="0.2">
      <c r="A222" s="248" t="s">
        <v>632</v>
      </c>
      <c r="B222" s="225" t="s">
        <v>633</v>
      </c>
      <c r="C222" s="118"/>
      <c r="D222" s="120">
        <f>+D216+D218+D220</f>
        <v>59167</v>
      </c>
      <c r="E222" s="120">
        <f>+E216+E218+E220</f>
        <v>59167</v>
      </c>
      <c r="F222" s="120">
        <f>+E222-D222</f>
        <v>0</v>
      </c>
      <c r="G222" s="231"/>
      <c r="H222" s="109"/>
    </row>
    <row r="223" spans="1:8" x14ac:dyDescent="0.2">
      <c r="A223" s="227"/>
      <c r="B223" s="228"/>
      <c r="C223" s="228"/>
      <c r="D223" s="228"/>
      <c r="E223" s="228"/>
      <c r="F223" s="228"/>
      <c r="G223" s="229"/>
      <c r="H223" s="109"/>
    </row>
    <row r="224" spans="1:8" x14ac:dyDescent="0.2">
      <c r="A224" s="248" t="s">
        <v>216</v>
      </c>
      <c r="B224" s="225" t="s">
        <v>634</v>
      </c>
      <c r="C224" s="118"/>
      <c r="D224" s="120">
        <f>522973</f>
        <v>522973</v>
      </c>
      <c r="E224" s="120">
        <f>+D224</f>
        <v>522973</v>
      </c>
      <c r="F224" s="120">
        <f>+E224-D224</f>
        <v>0</v>
      </c>
      <c r="G224" s="231"/>
      <c r="H224" s="109"/>
    </row>
    <row r="225" spans="1:8" x14ac:dyDescent="0.2">
      <c r="A225" s="227"/>
      <c r="B225" s="228"/>
      <c r="C225" s="228"/>
      <c r="D225" s="232"/>
      <c r="E225" s="232"/>
      <c r="F225" s="228"/>
      <c r="G225" s="229"/>
      <c r="H225" s="109"/>
    </row>
    <row r="226" spans="1:8" ht="13.5" thickBot="1" x14ac:dyDescent="0.25">
      <c r="A226" s="233" t="s">
        <v>635</v>
      </c>
      <c r="B226" s="234" t="s">
        <v>636</v>
      </c>
      <c r="C226" s="234"/>
      <c r="D226" s="235">
        <f>+D222+D224+1</f>
        <v>582141</v>
      </c>
      <c r="E226" s="235">
        <f>+E222+E224+1</f>
        <v>582141</v>
      </c>
      <c r="F226" s="235">
        <f>+E226-D226</f>
        <v>0</v>
      </c>
      <c r="G226" s="236"/>
      <c r="H226" s="109"/>
    </row>
    <row r="227" spans="1:8" x14ac:dyDescent="0.2">
      <c r="A227" s="219"/>
      <c r="B227" s="219"/>
      <c r="C227" s="219"/>
      <c r="D227" s="219"/>
      <c r="E227" s="219"/>
      <c r="F227" s="219"/>
      <c r="G227" s="219"/>
      <c r="H227" s="109"/>
    </row>
    <row r="228" spans="1:8" x14ac:dyDescent="0.2">
      <c r="A228" s="219"/>
      <c r="B228" s="219"/>
      <c r="C228" s="219"/>
      <c r="D228" s="219"/>
      <c r="E228" s="219"/>
      <c r="F228" s="219"/>
      <c r="G228" s="219"/>
      <c r="H228" s="109"/>
    </row>
    <row r="229" spans="1:8" ht="15" x14ac:dyDescent="0.2">
      <c r="A229" s="238" t="s">
        <v>650</v>
      </c>
      <c r="B229" s="239"/>
      <c r="C229" s="239"/>
      <c r="D229" s="239"/>
      <c r="E229" s="239"/>
      <c r="F229" s="239"/>
      <c r="G229" s="239"/>
      <c r="H229" s="109"/>
    </row>
    <row r="230" spans="1:8" x14ac:dyDescent="0.2">
      <c r="A230" s="219"/>
      <c r="B230" s="219"/>
      <c r="C230" s="219"/>
      <c r="D230" s="219"/>
      <c r="E230" s="219"/>
      <c r="F230" s="219"/>
      <c r="G230" s="219"/>
      <c r="H230" s="109"/>
    </row>
    <row r="231" spans="1:8" x14ac:dyDescent="0.2">
      <c r="A231" s="422" t="s">
        <v>467</v>
      </c>
      <c r="B231" s="422"/>
      <c r="C231" s="422"/>
      <c r="D231" s="422"/>
      <c r="E231" s="422"/>
      <c r="F231" s="422"/>
      <c r="G231" s="422"/>
      <c r="H231" s="109"/>
    </row>
    <row r="232" spans="1:8" ht="13.5" thickBot="1" x14ac:dyDescent="0.25">
      <c r="A232" s="219"/>
      <c r="B232" s="219"/>
      <c r="C232" s="219"/>
      <c r="D232" s="219"/>
      <c r="E232" s="219"/>
      <c r="F232" s="219"/>
      <c r="G232" s="219"/>
      <c r="H232" s="109"/>
    </row>
    <row r="233" spans="1:8" ht="48" x14ac:dyDescent="0.2">
      <c r="A233" s="222" t="s">
        <v>653</v>
      </c>
      <c r="B233" s="223" t="s">
        <v>469</v>
      </c>
      <c r="C233" s="223" t="s">
        <v>470</v>
      </c>
      <c r="D233" s="223" t="s">
        <v>471</v>
      </c>
      <c r="E233" s="223" t="s">
        <v>472</v>
      </c>
      <c r="F233" s="223" t="s">
        <v>473</v>
      </c>
      <c r="G233" s="224" t="s">
        <v>474</v>
      </c>
      <c r="H233" s="109"/>
    </row>
    <row r="234" spans="1:8" ht="226.5" customHeight="1" thickBot="1" x14ac:dyDescent="0.25">
      <c r="A234" s="240" t="s">
        <v>639</v>
      </c>
      <c r="B234" s="241" t="s">
        <v>640</v>
      </c>
      <c r="C234" s="242" t="s">
        <v>519</v>
      </c>
      <c r="D234" s="270">
        <f>3074950+2</f>
        <v>3074952</v>
      </c>
      <c r="E234" s="270">
        <f>3074950+2</f>
        <v>3074952</v>
      </c>
      <c r="F234" s="243">
        <f>+E234-D234</f>
        <v>0</v>
      </c>
      <c r="G234" s="244" t="s">
        <v>690</v>
      </c>
      <c r="H234" s="109">
        <f>1672021-12418+5711+59+83801+213869+1224109</f>
        <v>3187152</v>
      </c>
    </row>
    <row r="235" spans="1:8" x14ac:dyDescent="0.2">
      <c r="A235" s="219"/>
      <c r="B235" s="219"/>
      <c r="C235" s="219"/>
      <c r="D235" s="219"/>
      <c r="E235" s="219"/>
      <c r="F235" s="219"/>
      <c r="G235" s="219"/>
      <c r="H235" s="207"/>
    </row>
    <row r="236" spans="1:8" x14ac:dyDescent="0.2">
      <c r="A236" s="219"/>
      <c r="B236" s="219"/>
      <c r="C236" s="219"/>
      <c r="D236" s="219"/>
      <c r="E236" s="219"/>
      <c r="F236" s="219"/>
      <c r="G236" s="219"/>
      <c r="H236" s="109"/>
    </row>
    <row r="237" spans="1:8" x14ac:dyDescent="0.2">
      <c r="A237" s="421" t="s">
        <v>637</v>
      </c>
      <c r="B237" s="421"/>
      <c r="C237" s="421"/>
      <c r="D237" s="421"/>
      <c r="E237" s="421"/>
      <c r="F237" s="421"/>
      <c r="G237" s="421"/>
      <c r="H237" s="109"/>
    </row>
    <row r="238" spans="1:8" x14ac:dyDescent="0.2">
      <c r="A238" s="219"/>
      <c r="B238" s="219"/>
      <c r="C238" s="219"/>
      <c r="D238" s="219"/>
      <c r="E238" s="219"/>
      <c r="F238" s="219"/>
      <c r="G238" s="219"/>
      <c r="H238" s="109"/>
    </row>
    <row r="239" spans="1:8" x14ac:dyDescent="0.2">
      <c r="A239" s="422" t="s">
        <v>467</v>
      </c>
      <c r="B239" s="422"/>
      <c r="C239" s="422"/>
      <c r="D239" s="422"/>
      <c r="E239" s="422"/>
      <c r="F239" s="422"/>
      <c r="G239" s="422"/>
      <c r="H239" s="109"/>
    </row>
    <row r="240" spans="1:8" ht="13.5" thickBot="1" x14ac:dyDescent="0.25">
      <c r="A240" s="219"/>
      <c r="B240" s="219"/>
      <c r="C240" s="219"/>
      <c r="D240" s="219"/>
      <c r="E240" s="219"/>
      <c r="F240" s="219"/>
      <c r="G240" s="219"/>
      <c r="H240" s="109"/>
    </row>
    <row r="241" spans="1:8" ht="48" x14ac:dyDescent="0.2">
      <c r="A241" s="222" t="s">
        <v>638</v>
      </c>
      <c r="B241" s="223" t="s">
        <v>469</v>
      </c>
      <c r="C241" s="223" t="s">
        <v>470</v>
      </c>
      <c r="D241" s="223" t="s">
        <v>471</v>
      </c>
      <c r="E241" s="223" t="s">
        <v>472</v>
      </c>
      <c r="F241" s="223" t="s">
        <v>473</v>
      </c>
      <c r="G241" s="224" t="s">
        <v>474</v>
      </c>
      <c r="H241" s="109"/>
    </row>
    <row r="242" spans="1:8" ht="236.25" customHeight="1" thickBot="1" x14ac:dyDescent="0.25">
      <c r="A242" s="240" t="s">
        <v>639</v>
      </c>
      <c r="B242" s="241" t="s">
        <v>640</v>
      </c>
      <c r="C242" s="242" t="s">
        <v>519</v>
      </c>
      <c r="D242" s="243">
        <v>2619280</v>
      </c>
      <c r="E242" s="243">
        <f>1672021-124418+5711+81+83601+105846+876438</f>
        <v>2619280</v>
      </c>
      <c r="F242" s="243">
        <f>E242-D242</f>
        <v>0</v>
      </c>
      <c r="G242" s="244" t="s">
        <v>641</v>
      </c>
      <c r="H242" s="109"/>
    </row>
  </sheetData>
  <mergeCells count="18">
    <mergeCell ref="A158:G158"/>
    <mergeCell ref="A160:G160"/>
    <mergeCell ref="A31:G31"/>
    <mergeCell ref="A1:G29"/>
    <mergeCell ref="A237:G237"/>
    <mergeCell ref="A239:G239"/>
    <mergeCell ref="A39:G39"/>
    <mergeCell ref="A37:G37"/>
    <mergeCell ref="A35:G35"/>
    <mergeCell ref="A33:G33"/>
    <mergeCell ref="A192:G192"/>
    <mergeCell ref="A194:G194"/>
    <mergeCell ref="A211:G211"/>
    <mergeCell ref="A213:G213"/>
    <mergeCell ref="A231:G231"/>
    <mergeCell ref="A83:G83"/>
    <mergeCell ref="A115:G115"/>
    <mergeCell ref="A117:G117"/>
  </mergeCells>
  <dataValidations count="1">
    <dataValidation type="whole" operator="greaterThanOrEqual" allowBlank="1" showInputMessage="1" showErrorMessage="1" errorTitle="Pogrešan upis" error="Dopušten je upis samo pozitivnih cjelobrojnih vrijednosti ili nule" sqref="D47">
      <formula1>0</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2006/metadata/properties"/>
    <ds:schemaRef ds:uri="http://purl.org/dc/terms/"/>
    <ds:schemaRef ds:uri="ebeef9ca-c00b-443c-ae4d-d16a6508f86d"/>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f00c05a3-a522-4b3b-aeec-75a37a6bc44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Dijana Mijatović</cp:lastModifiedBy>
  <cp:lastPrinted>2023-02-08T11:42:28Z</cp:lastPrinted>
  <dcterms:created xsi:type="dcterms:W3CDTF">2008-10-17T11:51:54Z</dcterms:created>
  <dcterms:modified xsi:type="dcterms:W3CDTF">2023-02-23T14:41:34Z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