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2\"/>
    </mc:Choice>
  </mc:AlternateContent>
  <bookViews>
    <workbookView xWindow="0" yWindow="0" windowWidth="28800" windowHeight="10800" activeTab="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E110" i="24" l="1"/>
  <c r="D110" i="24"/>
  <c r="E100" i="24"/>
  <c r="H100" i="24"/>
  <c r="E78" i="24"/>
  <c r="E64" i="24"/>
  <c r="D64" i="24"/>
  <c r="D78" i="24" s="1"/>
  <c r="I111" i="19" l="1"/>
  <c r="D72" i="24" l="1"/>
  <c r="E66" i="24" l="1"/>
  <c r="D206" i="24" l="1"/>
  <c r="D210" i="24" s="1"/>
  <c r="D95" i="24" l="1"/>
  <c r="D93" i="24"/>
  <c r="D91" i="24"/>
  <c r="E85" i="24"/>
  <c r="D87" i="24"/>
  <c r="D85" i="24" s="1"/>
  <c r="E53" i="24" l="1"/>
  <c r="D54" i="24" l="1"/>
  <c r="D51" i="24" s="1"/>
  <c r="E91" i="24" l="1"/>
  <c r="D75" i="24"/>
  <c r="D69" i="24" s="1"/>
  <c r="E54" i="24"/>
  <c r="E51" i="24" s="1"/>
  <c r="E75" i="24" l="1"/>
  <c r="E69" i="24" s="1"/>
  <c r="E57" i="24" l="1"/>
  <c r="I112" i="19" l="1"/>
  <c r="E62" i="24" l="1"/>
  <c r="E46" i="24"/>
  <c r="E210" i="24" l="1"/>
  <c r="E89" i="24"/>
  <c r="D89" i="24" l="1"/>
  <c r="D108" i="24" s="1"/>
  <c r="E247" i="24" l="1"/>
  <c r="F247" i="24" s="1"/>
  <c r="E227" i="24"/>
  <c r="F227" i="24" s="1"/>
  <c r="E223" i="24"/>
  <c r="F223" i="24" s="1"/>
  <c r="D221" i="24"/>
  <c r="E219" i="24"/>
  <c r="F219" i="24" s="1"/>
  <c r="E108" i="24"/>
  <c r="E191" i="24"/>
  <c r="F191" i="24" s="1"/>
  <c r="F183" i="24"/>
  <c r="F181" i="24"/>
  <c r="E179" i="24"/>
  <c r="F179" i="24" s="1"/>
  <c r="E177" i="24"/>
  <c r="F177" i="24" s="1"/>
  <c r="E175" i="24"/>
  <c r="F175" i="24" s="1"/>
  <c r="E174" i="24"/>
  <c r="F174" i="24" s="1"/>
  <c r="E173" i="24"/>
  <c r="F173" i="24" s="1"/>
  <c r="E172" i="24"/>
  <c r="F172" i="24" s="1"/>
  <c r="E171" i="24"/>
  <c r="F171" i="24" s="1"/>
  <c r="E170" i="24"/>
  <c r="E169" i="24"/>
  <c r="F169" i="24" s="1"/>
  <c r="D168" i="24"/>
  <c r="E166" i="24"/>
  <c r="D166" i="24"/>
  <c r="F166" i="24" s="1"/>
  <c r="D165" i="24"/>
  <c r="E165" i="24" s="1"/>
  <c r="E164" i="24" s="1"/>
  <c r="D164" i="24"/>
  <c r="F164" i="24" s="1"/>
  <c r="E155" i="24"/>
  <c r="D155" i="24"/>
  <c r="E153" i="24"/>
  <c r="D153" i="24"/>
  <c r="D152" i="24"/>
  <c r="E151" i="24"/>
  <c r="F151" i="24" s="1"/>
  <c r="E150" i="24"/>
  <c r="D150" i="24"/>
  <c r="D149" i="24"/>
  <c r="E148" i="24"/>
  <c r="F148" i="24" s="1"/>
  <c r="E145" i="24"/>
  <c r="F145" i="24" s="1"/>
  <c r="E144" i="24"/>
  <c r="F144" i="24" s="1"/>
  <c r="E143" i="24"/>
  <c r="D142" i="24"/>
  <c r="E140" i="24"/>
  <c r="D140" i="24"/>
  <c r="D138" i="24"/>
  <c r="F138" i="24" s="1"/>
  <c r="E135" i="24"/>
  <c r="D135" i="24"/>
  <c r="E133" i="24"/>
  <c r="E132" i="24"/>
  <c r="F132" i="24" s="1"/>
  <c r="E131" i="24"/>
  <c r="F131" i="24" s="1"/>
  <c r="E130" i="24"/>
  <c r="F130" i="24" s="1"/>
  <c r="D129" i="24"/>
  <c r="E127" i="24"/>
  <c r="F127" i="24" s="1"/>
  <c r="F126" i="24"/>
  <c r="E125" i="24"/>
  <c r="F125" i="24" s="1"/>
  <c r="E124" i="24"/>
  <c r="F124" i="24" s="1"/>
  <c r="D123" i="24"/>
  <c r="E123" i="24" s="1"/>
  <c r="D122" i="24"/>
  <c r="F238" i="24"/>
  <c r="F208" i="24"/>
  <c r="F204" i="24"/>
  <c r="F200" i="24"/>
  <c r="F112" i="24"/>
  <c r="F104" i="24"/>
  <c r="F100" i="24"/>
  <c r="F98" i="24"/>
  <c r="F96" i="24"/>
  <c r="F95" i="24"/>
  <c r="F94" i="24"/>
  <c r="F93" i="24"/>
  <c r="F91" i="24"/>
  <c r="F90" i="24"/>
  <c r="F87" i="24"/>
  <c r="F77" i="24"/>
  <c r="F75" i="24"/>
  <c r="F73" i="24"/>
  <c r="F72" i="24"/>
  <c r="F71" i="24"/>
  <c r="F70" i="24"/>
  <c r="F67" i="24"/>
  <c r="F66" i="24"/>
  <c r="F65" i="24"/>
  <c r="F62" i="24"/>
  <c r="F60" i="24"/>
  <c r="F57" i="24"/>
  <c r="F55" i="24"/>
  <c r="F53" i="24"/>
  <c r="F52" i="24"/>
  <c r="F49" i="24"/>
  <c r="F48" i="24"/>
  <c r="F47" i="24"/>
  <c r="F46" i="24"/>
  <c r="E44" i="24"/>
  <c r="D44" i="24"/>
  <c r="F155" i="24" l="1"/>
  <c r="F135" i="24"/>
  <c r="F150" i="24"/>
  <c r="E185" i="24"/>
  <c r="E142" i="24"/>
  <c r="F142" i="24" s="1"/>
  <c r="D147" i="24"/>
  <c r="D156" i="24" s="1"/>
  <c r="E168" i="24"/>
  <c r="E187" i="24" s="1"/>
  <c r="F168" i="24"/>
  <c r="D187" i="24"/>
  <c r="E129" i="24"/>
  <c r="F129" i="24" s="1"/>
  <c r="F140" i="24"/>
  <c r="F153" i="24"/>
  <c r="F44" i="24"/>
  <c r="D225" i="24"/>
  <c r="E221" i="24"/>
  <c r="F221" i="24" s="1"/>
  <c r="F108" i="24"/>
  <c r="F89" i="24"/>
  <c r="D185" i="24"/>
  <c r="F170" i="24"/>
  <c r="F165" i="24"/>
  <c r="F64" i="24"/>
  <c r="E58" i="24"/>
  <c r="F51" i="24"/>
  <c r="E122" i="24"/>
  <c r="E136" i="24" s="1"/>
  <c r="F123" i="24"/>
  <c r="F133" i="24"/>
  <c r="D136" i="24"/>
  <c r="F143" i="24"/>
  <c r="E152" i="24"/>
  <c r="F152" i="24" s="1"/>
  <c r="E149" i="24"/>
  <c r="F149" i="24" s="1"/>
  <c r="F202" i="24"/>
  <c r="F74" i="24"/>
  <c r="F54" i="24"/>
  <c r="D106" i="24"/>
  <c r="F92" i="24"/>
  <c r="E106" i="24"/>
  <c r="D58" i="24"/>
  <c r="F45" i="24"/>
  <c r="F187" i="24" l="1"/>
  <c r="F136" i="24"/>
  <c r="F58" i="24"/>
  <c r="E225" i="24"/>
  <c r="E229" i="24" s="1"/>
  <c r="D229" i="24"/>
  <c r="D189" i="24"/>
  <c r="F185" i="24"/>
  <c r="E147" i="24"/>
  <c r="F122" i="24"/>
  <c r="F106" i="24"/>
  <c r="F78" i="24"/>
  <c r="F210" i="24"/>
  <c r="F206" i="24"/>
  <c r="F85" i="24"/>
  <c r="F69" i="24"/>
  <c r="F86" i="24"/>
  <c r="F225" i="24" l="1"/>
  <c r="F229" i="24"/>
  <c r="D193" i="24"/>
  <c r="E189" i="24"/>
  <c r="E193" i="24" s="1"/>
  <c r="E156" i="24"/>
  <c r="F156" i="24" s="1"/>
  <c r="F147" i="24"/>
  <c r="D114" i="24"/>
  <c r="E114" i="24"/>
  <c r="F193" i="24" l="1"/>
  <c r="F189" i="24"/>
  <c r="F110" i="24"/>
  <c r="F114" i="24"/>
  <c r="H112" i="19" l="1"/>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8" i="19" s="1"/>
  <c r="I108" i="19" s="1"/>
  <c r="H65" i="19"/>
  <c r="H88" i="19" s="1"/>
  <c r="H108" i="19" s="1"/>
  <c r="H111" i="19" s="1"/>
  <c r="H110" i="19" s="1"/>
  <c r="I110" i="19" l="1"/>
</calcChain>
</file>

<file path=xl/sharedStrings.xml><?xml version="1.0" encoding="utf-8"?>
<sst xmlns="http://schemas.openxmlformats.org/spreadsheetml/2006/main" count="991" uniqueCount="718">
  <si>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</si>
  <si>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</si>
  <si>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</si>
  <si>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</si>
  <si>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</si>
  <si>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</si>
  <si>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</si>
  <si>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</si>
  <si>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</si>
  <si>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</si>
  <si>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</si>
  <si>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</si>
  <si>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</si>
  <si>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</si>
  <si>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</si>
  <si>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</si>
  <si>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</si>
  <si>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</si>
  <si>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</si>
  <si>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</si>
  <si>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</si>
  <si>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</si>
  <si>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</si>
  <si>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</si>
  <si>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</si>
  <si>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</si>
  <si>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</si>
  <si>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</si>
  <si>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</si>
  <si>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</si>
  <si>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</si>
  <si>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</si>
  <si>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</si>
  <si>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</si>
  <si>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</si>
  <si>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</si>
  <si>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</si>
  <si>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</si>
  <si>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</si>
  <si>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</si>
  <si>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</si>
  <si>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</si>
  <si>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</si>
  <si>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</si>
  <si>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</si>
  <si>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</si>
  <si>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</si>
  <si>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</si>
  <si>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</si>
  <si>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</si>
  <si>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</si>
  <si>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</si>
  <si>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</si>
  <si>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</si>
  <si>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</si>
  <si>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</si>
  <si>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</si>
  <si>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</si>
  <si>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</si>
  <si>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</si>
  <si>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</si>
  <si>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</si>
  <si>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</si>
  <si>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</si>
  <si>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</si>
  <si>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</si>
  <si>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</si>
  <si>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</si>
  <si>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</si>
  <si>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</si>
  <si>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</si>
  <si>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</si>
  <si>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</si>
  <si>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</si>
  <si>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</si>
  <si>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</si>
  <si>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</si>
  <si>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</si>
  <si>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</si>
  <si>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</si>
  <si>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</si>
  <si>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</si>
  <si>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</si>
  <si>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</si>
  <si>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</si>
  <si>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</si>
  <si>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</si>
  <si>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</si>
  <si>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</si>
  <si>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</si>
  <si>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</si>
  <si>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</si>
  <si>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</si>
  <si>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</si>
  <si>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</si>
  <si>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</si>
  <si>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</si>
  <si>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</si>
  <si>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</si>
  <si>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</si>
  <si>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</si>
  <si>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</si>
  <si>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</si>
  <si>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</si>
  <si>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</si>
  <si>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</si>
  <si>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</si>
  <si>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</si>
  <si>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</si>
  <si>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</si>
  <si>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</si>
  <si>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</si>
  <si>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</si>
  <si>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</si>
  <si>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</si>
  <si>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</si>
  <si>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</si>
  <si>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</si>
  <si>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</si>
  <si>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</si>
  <si>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</si>
  <si>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</si>
  <si>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</si>
  <si>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</si>
  <si>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</si>
  <si>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</si>
  <si>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</si>
  <si>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</si>
  <si>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</si>
  <si>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</si>
  <si>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</si>
  <si>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</si>
  <si>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</si>
  <si>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</si>
  <si>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</si>
  <si>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</si>
  <si>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</si>
  <si>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</si>
  <si>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</si>
  <si>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</si>
  <si>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</si>
  <si>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</si>
  <si>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</si>
  <si>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</si>
  <si>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</si>
  <si>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</si>
  <si>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</si>
  <si>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</si>
  <si>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</si>
  <si>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</si>
  <si>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</si>
  <si>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</si>
  <si>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</si>
  <si>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</si>
  <si>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</si>
  <si>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</si>
  <si>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</si>
  <si>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</si>
  <si>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</si>
  <si>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</si>
  <si>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</si>
  <si>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</si>
  <si>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</si>
  <si>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</si>
  <si>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</si>
  <si>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</si>
  <si>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</si>
  <si>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</si>
  <si>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</si>
  <si>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</si>
  <si>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</si>
  <si>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</si>
  <si>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</si>
  <si>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</si>
  <si>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</si>
  <si>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</si>
  <si>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</si>
  <si>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</si>
  <si>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</si>
  <si>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</si>
  <si>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</si>
  <si>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</si>
  <si>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</si>
  <si>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</si>
  <si>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</si>
  <si>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</si>
  <si>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</si>
  <si>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</si>
  <si>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</si>
  <si>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</si>
  <si>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</si>
  <si>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</si>
  <si>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</si>
  <si>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</si>
  <si>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</si>
  <si>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</si>
  <si>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</si>
  <si>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</si>
  <si>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</si>
  <si>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</si>
  <si>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</si>
  <si>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</si>
  <si>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</si>
  <si>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</si>
  <si>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</si>
  <si>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</si>
  <si>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</si>
  <si>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</si>
  <si>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</si>
  <si>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</si>
  <si>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</si>
  <si>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</si>
  <si>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</si>
  <si>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</si>
  <si>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</si>
  <si>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</si>
  <si>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</si>
  <si>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</si>
  <si>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</si>
  <si>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</si>
  <si>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</si>
  <si>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</si>
  <si>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</si>
  <si>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</si>
  <si>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</si>
  <si>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</si>
  <si>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</si>
  <si>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</si>
  <si>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</si>
  <si>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</si>
  <si>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</si>
  <si>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</si>
  <si>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</si>
  <si>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</si>
  <si>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</si>
  <si>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</si>
  <si>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</si>
  <si>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</si>
  <si>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</si>
  <si>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</si>
  <si>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</si>
  <si>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</si>
  <si>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</si>
  <si>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</si>
  <si>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</si>
  <si>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</si>
  <si>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</si>
  <si>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</si>
  <si>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</si>
  <si>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</si>
  <si>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</si>
  <si>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</si>
  <si>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</si>
  <si>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</si>
  <si>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</si>
  <si>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</si>
  <si>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</si>
  <si>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</si>
  <si>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</si>
  <si>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</si>
  <si>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</si>
  <si>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</si>
  <si>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</si>
  <si>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</si>
  <si>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</si>
  <si>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</si>
  <si>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</si>
  <si>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</si>
  <si>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</si>
  <si>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</si>
  <si>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</si>
  <si>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</si>
  <si>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</si>
  <si>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</si>
  <si>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</si>
  <si>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</si>
  <si>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</si>
  <si>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</si>
  <si>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</si>
  <si>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</si>
  <si>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</si>
  <si>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</si>
  <si>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</si>
  <si>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</si>
  <si>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</si>
  <si>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</si>
  <si>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</si>
  <si>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</si>
  <si>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</si>
  <si>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</si>
  <si>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</si>
  <si>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</si>
  <si>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</si>
  <si>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</si>
  <si>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</si>
  <si>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</si>
  <si>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</si>
  <si>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</si>
  <si>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</si>
  <si>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</si>
  <si>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</si>
  <si>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</si>
  <si>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</si>
  <si>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</si>
  <si>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</si>
  <si>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</si>
  <si>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</si>
  <si>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</si>
  <si>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</si>
  <si>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</si>
  <si>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</si>
  <si>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</si>
  <si>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</si>
  <si>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</si>
  <si>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</si>
  <si>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</si>
  <si>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</si>
  <si>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</si>
  <si>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</si>
  <si>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</si>
  <si>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</si>
  <si>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</si>
  <si>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</si>
  <si>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</si>
  <si>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</si>
  <si>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</si>
  <si>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</si>
  <si>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</si>
  <si>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</si>
  <si>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</si>
  <si>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</si>
  <si>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</si>
  <si>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</si>
  <si>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</si>
  <si>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</si>
  <si>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</si>
  <si>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</si>
  <si>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</si>
  <si>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</si>
  <si>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</si>
  <si>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</si>
  <si>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</si>
  <si>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</si>
  <si>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</si>
  <si>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</si>
  <si>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</si>
  <si>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</si>
  <si>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</si>
  <si>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</si>
  <si>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</si>
  <si>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</si>
  <si>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</si>
  <si>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</si>
  <si>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</si>
  <si>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</si>
  <si>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</si>
  <si>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</si>
  <si>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</si>
  <si>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</si>
  <si>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</si>
  <si>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</si>
  <si>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</si>
  <si>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</si>
  <si>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</si>
  <si>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</si>
  <si>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</si>
  <si>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</si>
  <si>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</si>
  <si>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</si>
  <si>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</si>
  <si>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</si>
  <si>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</si>
  <si>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</si>
  <si>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</si>
  <si>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</si>
  <si>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</si>
  <si>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</si>
  <si>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</si>
  <si>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</si>
  <si>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</si>
  <si>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</si>
  <si>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</si>
  <si>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</si>
  <si>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</si>
  <si>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</si>
  <si>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</si>
  <si>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</si>
  <si>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</si>
  <si>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</si>
  <si>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</si>
  <si>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</si>
  <si>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</si>
  <si>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</si>
  <si>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</si>
  <si>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</si>
  <si>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</si>
  <si>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</si>
  <si>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</si>
  <si>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</si>
  <si>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</si>
  <si>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</si>
  <si>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</si>
  <si>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</si>
  <si>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</si>
  <si>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</si>
  <si>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</si>
  <si>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</si>
  <si>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</si>
  <si>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</si>
  <si>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</si>
  <si>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</si>
  <si>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</si>
  <si>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</si>
  <si>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</si>
  <si>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</si>
  <si>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</si>
  <si>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</si>
  <si>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</si>
  <si>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</si>
  <si>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</si>
  <si>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</si>
  <si>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</si>
  <si>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</si>
  <si>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</si>
  <si>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</si>
  <si>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</si>
  <si>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</si>
  <si>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</si>
  <si>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</si>
  <si>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</si>
  <si>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</si>
  <si>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</si>
  <si>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</si>
  <si>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</si>
  <si>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</si>
  <si>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</si>
  <si>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</si>
  <si>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</si>
  <si>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</si>
  <si>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</si>
  <si>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</si>
  <si>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</si>
  <si>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</si>
  <si>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</si>
  <si>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</si>
  <si>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</si>
  <si>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3474771</t>
  </si>
  <si>
    <t>HR</t>
  </si>
  <si>
    <t>40020883</t>
  </si>
  <si>
    <t>36201212847</t>
  </si>
  <si>
    <t>529900DUWS1DGNEK4C68</t>
  </si>
  <si>
    <t>30577</t>
  </si>
  <si>
    <t>Valamar Riviera d.d.</t>
  </si>
  <si>
    <t>Poreč</t>
  </si>
  <si>
    <t>Stancija Kaligari 1</t>
  </si>
  <si>
    <t>uprava@riviera.hr</t>
  </si>
  <si>
    <t>www.valamar-riviera.com</t>
  </si>
  <si>
    <t>Sopta Anka</t>
  </si>
  <si>
    <t>052 408 188</t>
  </si>
  <si>
    <t>anka.sopta@riviera.hr</t>
  </si>
  <si>
    <t>Ernst &amp; Young d.o.o., UHY Rudan d.o.o.</t>
  </si>
  <si>
    <t>Berislav Horvat, Vedrana Miletić</t>
  </si>
  <si>
    <t>Obveznik:Valamar Riviera d.d.</t>
  </si>
  <si>
    <t xml:space="preserve">stanje na dan 31.12.2022. </t>
  </si>
  <si>
    <t>u razdoblju 1.1.2022 do 31.12.2022</t>
  </si>
  <si>
    <t>Obveznik: Valamar Riviera d.d.</t>
  </si>
  <si>
    <t>u razdoblju 1.1.2022. do 31.12.2022.</t>
  </si>
  <si>
    <t xml:space="preserve">                   BILJEŠKE UZ FINANCIJSKE IZVJEŠTAJE - GFI
Naziv izdavatelja:   Valamar Riviera d.d.
OIB:  36201212847
Izvještajno razdoblje: 01.01.2022. do 31.12.2022.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</si>
  <si>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GRUPA</t>
  </si>
  <si>
    <t>GFI-POD BILANCA
stanje na dan 31.12.2021.
(u tisućama kuna)</t>
  </si>
  <si>
    <t>GFI-POD
AOP
oznaka</t>
  </si>
  <si>
    <t>REVIDIRANI IZVJEŠTAJ
Bilješka</t>
  </si>
  <si>
    <t xml:space="preserve">
GFI-POD</t>
  </si>
  <si>
    <t>Revidirani izvještaj</t>
  </si>
  <si>
    <t>Razlika</t>
  </si>
  <si>
    <t>Objašnjenje</t>
  </si>
  <si>
    <t>DUGOTRAJNA IMOVINA (AOP 003+010+020+031+036)</t>
  </si>
  <si>
    <t>002</t>
  </si>
  <si>
    <t>14+15+16+
17+dio 18+
20+dio 21+dio 23+25+dio 30</t>
  </si>
  <si>
    <t xml:space="preserve">  I. Nematerijalna imovina</t>
  </si>
  <si>
    <t>003</t>
  </si>
  <si>
    <t xml:space="preserve">  II. Materijalna imovina</t>
  </si>
  <si>
    <t>010</t>
  </si>
  <si>
    <t>14+15+dio 30</t>
  </si>
  <si>
    <t>GFI-POD stavka "Materijalna imovina" (AOP 010; HRK 5.221.568 tis.) je u Revidiranom izvještaju iskazana u stavkama "Nekretnine, postrojenja i oprema" (Bilješka 14 u usporedivom iznosu HRK 5.201.748 tis.), "Ulaganja u nekretnine" (Bilješka 15 u usporedivom iznosu HRK 3.180 tis.) te "Imovina s pravom korištenja" (Bilješka 30 u usporedivom iznosu HRK 16.640 tis.).</t>
  </si>
  <si>
    <t xml:space="preserve">  III. Dugotrajna financijska imovina</t>
  </si>
  <si>
    <t>020</t>
  </si>
  <si>
    <t>17+dio18+20+dio21</t>
  </si>
  <si>
    <t>GFI-POD stavka "Financijska imovina" (AOP 020; HRK 82.072 tis.) je u Revidiranom izvještaju iskazana u stavkama "Udjel u pridruženom subjektu" (Bilješka 18 u usporedivom iznosu HRK 76.503 tis. (prikazan u Revidiranom izvještaju kao zasebna stavka)), "Financijska imovina" (Bilješka 20 u usporedivom iznosu HRK 391 tis.) te u dugoročnom dijelu stavke "Krediti i depoziti" (Bilješka 21 u usporedivom iznosu HRK 5.178 tis.).</t>
  </si>
  <si>
    <t xml:space="preserve">  IV. Potraživanja</t>
  </si>
  <si>
    <t>031</t>
  </si>
  <si>
    <t>Dio 23</t>
  </si>
  <si>
    <t xml:space="preserve">  V. Odgođena porezna imovina</t>
  </si>
  <si>
    <t>036</t>
  </si>
  <si>
    <t>25</t>
  </si>
  <si>
    <t>KRATKOTRAJNA IMOVINA (AOP 038+046+053+063)</t>
  </si>
  <si>
    <t>037</t>
  </si>
  <si>
    <t>Dio 21+22+
dio 23+26</t>
  </si>
  <si>
    <t>Obzirom na drukčiji prikaz, a radi usporedivosti GFI-POD i Revidiranog izvještaja nužno je zbirno promatrati GFI-POD stavke "Kratkotrajna imovina" (AOP 037; HRK 1.217.958 tis.), "Plaćeni troškovi budućeg razdoblja i obračunati prihodi" (AOP 064; HRK 23.769 tis.) u odnosu na stavku "Kratkotrajna imovina" Revidiranog izvješća (HRK 1.241.727 tis.).</t>
  </si>
  <si>
    <t xml:space="preserve">  I. Zalihe</t>
  </si>
  <si>
    <t>038</t>
  </si>
  <si>
    <t>22</t>
  </si>
  <si>
    <t xml:space="preserve">  II. Potraživanja</t>
  </si>
  <si>
    <t>046</t>
  </si>
  <si>
    <r>
      <t>GFI-POD stavka "Potraživanja" (AOP 046; HRK 38.388 tis.) je u Revidiranom izvještaju iskazana unutar stavaka "Kupci i ostala potraživanja" (Bilješka 23; "Potraživanja od kupaca - neto" HRK 25.289 tis., "Potraživanja za više plaćeni PDV" HRK 8.002 tis., "Predujmovi dobavljačima" HRK 668 tis., "Potraživanja od zaposlenih" HRK 739 tis., "Potraživanja od državnih institucija" HRK 1.113 tis., dio "Ostala kratkoročna potraživanja" HRK</t>
    </r>
    <r>
      <rPr>
        <b/>
        <sz val="9"/>
        <color theme="1"/>
        <rFont val="Arial"/>
        <family val="2"/>
        <charset val="238"/>
      </rPr>
      <t xml:space="preserve"> </t>
    </r>
    <r>
      <rPr>
        <sz val="9"/>
        <color theme="1"/>
        <rFont val="Arial"/>
        <family val="2"/>
        <charset val="238"/>
      </rPr>
      <t>2.575 tis.) te "Potraživanja za preplaćeni porez na dobit" (u usporedivom iznosu HRK 2 tis. - prikazan u Revidiranom izvještaju kao zasebna stavka).
Napomena: Ukupna stavka "Kupci i ostala potraživanja" Revidiranog izvješća (Bilješka 23) u iznosu HRK 62.155 tis. je iskazana u stavkama "Potraživanja" (AOP 046: HRK 38.386 tis.) te "Plaćeni troškovi budućeg razdoblja i obračunati prihodi" (AOP 064; HRK 23.769 tis.).</t>
    </r>
  </si>
  <si>
    <t xml:space="preserve">  III. Financijska imovina</t>
  </si>
  <si>
    <t>053</t>
  </si>
  <si>
    <t>Dio 21</t>
  </si>
  <si>
    <t>GFI-POD stavka "Financijska imovina" (AOP 053; HRK 38.002 tis.) je u Revidiranom izvještaju iskazana u stavci "Krediti i depoziti" - kratkoročni dio (Bilješka 21 u usporedivom iznosu HRK 38.002 tis.).</t>
  </si>
  <si>
    <t xml:space="preserve">  IV. Novac u banci i blagajni</t>
  </si>
  <si>
    <t>063</t>
  </si>
  <si>
    <t>26</t>
  </si>
  <si>
    <t>GFI-POD stavka "Novac u banci i blagajni" (AOP 063; HRK 1.115.258 tis.) je u Revidiranom izvještaju iskazana u stavci "Novac i novčani ekvivalenti" (Bilješka 26 u usporedivom iznosu HRK 1.115.258 tis.).</t>
  </si>
  <si>
    <t>PLAĆENI TROŠKOVI BUDUĆEG RAZDOBLJA I OBRAČUNATI PRIHODI</t>
  </si>
  <si>
    <t>064</t>
  </si>
  <si>
    <t xml:space="preserve">Dio 23 </t>
  </si>
  <si>
    <t>GFI-POD stavka "Plaćeni troškovi budućeg razdoblja i obračunati prihodi" (AOP 064; HRK 23.769 tis.) je u Revidiranom izvještaju iskazana unutar stavke "Kupci i ostala potraživanja" (Bilješka 23; "Obračunati nefakturirani prihodi" HRK 3.889 tis., "Potraživanja za kamatu" HRK 27 tis., "Unaprijed plaćeni troškovi" HRK 19.837 tis. te dio "Ostala kratkoročna potraživanja" HRK 16 tis.).
Napomena: Ukupna stavka "Kupci i ostala potraživanja" Revidiranog izvješća (Bilješka 23) u iznosu HRK 62.155 tis. je iskazana u stavkama "Potraživanja" (AOP 046: HRK 38.386 tis.) te "Plaćeni troškovi budućeg razdoblja i obračunati prihodi" (AOP 064; HRK 23.769 tis.).</t>
  </si>
  <si>
    <t>UKUPNO AKTIVA</t>
  </si>
  <si>
    <t>065</t>
  </si>
  <si>
    <t>KAPITAL I REZERVE</t>
  </si>
  <si>
    <t>067</t>
  </si>
  <si>
    <t>27+28</t>
  </si>
  <si>
    <t>GFI-POD stavka "Kapital i rezerve" (AOP 067; HRK 3.311.059 tis.) je u Revidiranom izvještaju iskazana u stavci "Dionička glavnica" (Bilješke 27 i 28 u usporedivom iznosu HRK 3.311.059 tis.).</t>
  </si>
  <si>
    <t>REZERVIRANJA</t>
  </si>
  <si>
    <t>090</t>
  </si>
  <si>
    <t>Dio 32+ dio 31</t>
  </si>
  <si>
    <t>GFI-POD stavka "Rezerviranja" (AOP 090; HRK 166.156 tis.) je u Revidiranom izvještaju iskazana u dugoročnim obvezama u stavci "Rezerviranja" (Bilješka 32; dio stavke "Otpremnine i jubilarne nagrade" u iznosu HRK 29.829 tis. te stavka "Pravni sporovi" u usporedivom iznosu HRK 50.117 tis. te "Ostalo" u iznosu HRK 28.164 tis.) te u dugoročnim obvezama stavke "Naknade za koncesije" (Bilješka 31 u usporedivom iznosu HRK 58.046 tis).</t>
  </si>
  <si>
    <t>DUGOROČNE OBVEZE (AOP 103+107+108)</t>
  </si>
  <si>
    <t>097</t>
  </si>
  <si>
    <t>dio 24+ 25+
dio 29+ dio 30+ dio 31+ dio 32</t>
  </si>
  <si>
    <t>Obzirom na drukčiji prikaz, a radi usporedivosti GFI-POD i Revidiranog izvještaja nužno je zbirno promatrati GFI-POD stavke "Dugoročne obveze" (AOP 097; HRK 2.614.508 tis.) i "Rezerviranja" (AOP 090; HRK 166.156 tis.) u odnosu na stavku "Dugoročne obveze" Revidiranog izvješća (HRK 2.780.664 tis.).</t>
  </si>
  <si>
    <t xml:space="preserve">  I. Obveze prema bankama i drugim financijskim institucijama</t>
  </si>
  <si>
    <t>103</t>
  </si>
  <si>
    <t>Dio 29</t>
  </si>
  <si>
    <t>GFI-POD stavke "Obveze prema bankama i drugim financijskim institucijama" (AOP 103; HRK 2.547.107 tis.) je u Revidiranom izvještaju iskazane u dugoročnom dijelu stavke "Posudbe" (Bilješka 29 u usporedivom iznosu HRK 2.547.107 tis.).</t>
  </si>
  <si>
    <t xml:space="preserve">  II. Ostale dugoročne obveze</t>
  </si>
  <si>
    <t>107</t>
  </si>
  <si>
    <t>Dio 24+
     dio 30 + dio 32</t>
  </si>
  <si>
    <r>
      <t>GFI-POD stavka "Ostale dugoročne obveze" (AOP 107; HRK 15.636</t>
    </r>
    <r>
      <rPr>
        <sz val="9"/>
        <color rgb="FFFF0000"/>
        <rFont val="Arial"/>
        <family val="2"/>
        <charset val="238"/>
      </rPr>
      <t xml:space="preserve"> </t>
    </r>
    <r>
      <rPr>
        <sz val="9"/>
        <rFont val="Arial"/>
        <family val="2"/>
        <charset val="238"/>
      </rPr>
      <t>tis.)</t>
    </r>
    <r>
      <rPr>
        <sz val="9"/>
        <color theme="1"/>
        <rFont val="Arial"/>
        <family val="2"/>
        <charset val="238"/>
      </rPr>
      <t xml:space="preserve"> je u Revidiranom izvještaju iskazana unutar dugoročnog dijela stavke "Derivativni financijski instrumenti" (Bilješka 24 u usporedivom iznosu HRK 4.362 tis.), "Obveze za imovinu s pravom korištenja" (Bilješka 30 u usporedivom iznosu HRK 11.273 tis.) dio dugoročnih obveza u stavci "Rezerviranja" (Bilješka 32; "Otpremnine i jubilarne nagrade" HRK 1 tis.).
Napomena: Ukupni iznos stavke "Derivativni financijski instrumenti" Revidiranog izvješća (Bilješka 24) u iznosu 7.749 tis. je iskazan u stavkama "Ostale dugoročne obveze" (AOP 107; HRK 4.362 tis.) i dio "Ostale kratkoročne obveze" (AOP 123; HRK 3.387 tis.).</t>
    </r>
  </si>
  <si>
    <t xml:space="preserve">  III. Odgođena porezna obveza</t>
  </si>
  <si>
    <t>108</t>
  </si>
  <si>
    <t>KRATKOROČNE OBVEZE (AOP 110+112+115+116+117+118+119+120+123)</t>
  </si>
  <si>
    <t>109</t>
  </si>
  <si>
    <t>dio 24+dio 29+dio 30 + dio 31</t>
  </si>
  <si>
    <t>Obzirom na drukčiji prikaz, a radi usporedivosti GFI-POD i Revidiranog izvještaja nužno je zbirno promatrati GFI-POD stavke "Kratkoročne obveze" (AOP 109; HRK 733.966 tis.) i "Odgođeno plaćanje troškova i prihod budućeg razdoblja" (AOP 124; HRK 87.858 tis.) u odnosu na stavke "Kratkoročne obveze" Revidiranog izvješća (HRK 821.824 tis.).</t>
  </si>
  <si>
    <t>115</t>
  </si>
  <si>
    <r>
      <t>G</t>
    </r>
    <r>
      <rPr>
        <sz val="9"/>
        <rFont val="Arial"/>
        <family val="2"/>
        <charset val="238"/>
      </rPr>
      <t>FI-POD stavke "Obveze prema bankama i drugim financijskim institucijama" (AOP 115; HRK 565.524 tis.)</t>
    </r>
    <r>
      <rPr>
        <sz val="9"/>
        <color rgb="FFFF0000"/>
        <rFont val="Arial"/>
        <family val="2"/>
        <charset val="238"/>
      </rPr>
      <t xml:space="preserve"> </t>
    </r>
    <r>
      <rPr>
        <sz val="9"/>
        <rFont val="Arial"/>
        <family val="2"/>
        <charset val="238"/>
      </rPr>
      <t>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565.524 tis.).</t>
    </r>
  </si>
  <si>
    <t xml:space="preserve">  II. Obveze za predujmove</t>
  </si>
  <si>
    <t>116</t>
  </si>
  <si>
    <t>Dio 31</t>
  </si>
  <si>
    <t>GFI-POD stavka "Obveze za predujmove" (AOP 116; HRK 40.344 tis.) je u Revidiranom izvještaju iskazana unutar kratkoročnog dijela stavke "Dobavljači i ostale obveze" (Bilješka 31; "Obveze za predujmove" u usporedivom iznosu HRK 40.344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</si>
  <si>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 xml:space="preserve">  III. Obveze prema  poduzetnicima unutar grupe, obveze prema društvima povezanim sudjelujućim interesom i obveze prema dobavljačima</t>
  </si>
  <si>
    <t xml:space="preserve">110,112 i  117 </t>
  </si>
  <si>
    <t>GFI-POD stavke "Obveze prema društvima povezanim sudjelujućim interesom" (AOP 112; HRK 39 tis.) i  "Obveze prema dobavljačima" (AOP 117; HRK 67.471 tis.) je u Revidiranom izvještaju iskazana unutar kratkoročnog dijela stavke "Dobavljači i ostale obveze" (Bilješka 31; "Obveze prema dobavljačima" HRK 67.447 tis., "Obveze prema dobavljačima - povezana društva" HRK 63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</si>
  <si>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 xml:space="preserve">  IV. Obveze prema zaposlenicima</t>
  </si>
  <si>
    <t>119</t>
  </si>
  <si>
    <t>GFI-POD stavka "Obveze prema zaposlenicima" (AOP 119; HRK 28.794 tis.) je u Revidiranom izvještaju iskazana unutar kratkoročnog dijela stavke "Dobavljači i ostale obveze" (Bilješka 31; "Obveze prema zaposlenima" u usporedivom iznosu HRK 28.794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</si>
  <si>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 xml:space="preserve">  V. Obveze za poreze, doprinose i slična davanja</t>
  </si>
  <si>
    <t>120</t>
  </si>
  <si>
    <t>GFI-POD stavka "Obveze za poreze, doprinose i slična davanja" (AOP 120; HRK 16.509 tis.) je u Revidiranom izvještaju iskazana unutar kratkoročnog dijela stavke "Dobavljači i ostale obveze" (Bilješka 31; "Obveze za poreze i doprinose i druge obveze" u usporedivom iznosu HRK 16.509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</si>
  <si>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 xml:space="preserve">  VI. Obveze s osnove udjela u rezultatu i ostale kratkoročne obveze</t>
  </si>
  <si>
    <t>121+ 123</t>
  </si>
  <si>
    <t>Dio 24+ dio 30+
dio 31 + dio 39</t>
  </si>
  <si>
    <t>GFI-POD stavka "Obveze s osnove udjela u rezultatu" (AOP 121; HRK 380 tis.) i "Ostale kratkoročne obveze" (AOP 123; HRK 14.906 tis.) je u Revidiranom izvještaju iskazana unutar kratkoročnih dijelova stavki "Dobavljači i ostale obveze" (Bilješka 31; "Obveza za dividendu" HRK 380 tis., dio "Ostale obveze" HRK 8.839 tis.), kratkoročni dio "Obveze za imovinu s pravom korištenja" (Bilješka 30 u usporedivom iznosu HRK 2.680 tis), "Derivativni financijski instrumenti" (Bilješka 24 u usporedivom iznosu HRK 3.387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
Ukupan kratkoročni dio stavke "Derivativni financijski instrumenti" Revidiranog izvješća (Bilješka 24) u iznosu HRK 3.387 tis. je iskazan u stavci "Ostale kratkoročne obveze" (AOP 123; HRK 3.387 tis.).</t>
  </si>
  <si>
    <t>ODGOĐENO PLAĆANJE TROŠKOVA I PRIHOD BUDUĆEGA RAZDOBLJA</t>
  </si>
  <si>
    <t>124</t>
  </si>
  <si>
    <t>Dio 31+
dio 32</t>
  </si>
  <si>
    <r>
      <t>GFI-POD stavka "Odgođeno plaćanje troškova i prihod budućeg razdoblja" (AOP 124; HRK 87.858 tis.) je u Revidiranom izvještaju iskazana unutar stavaka  "Dobavljači i ostale obveze" (Bilješka 31; "Obveze po kamatama" HRK 29.168 tis., kratkoročni dio stavke "Naknada za koncesije"</t>
    </r>
    <r>
      <rPr>
        <b/>
        <sz val="9"/>
        <color rgb="FF00B0F0"/>
        <rFont val="Arial"/>
        <family val="2"/>
        <charset val="238"/>
      </rPr>
      <t xml:space="preserve"> </t>
    </r>
    <r>
      <rPr>
        <b/>
        <sz val="9"/>
        <color rgb="FF333399"/>
        <rFont val="Arial"/>
        <family val="2"/>
        <charset val="238"/>
      </rPr>
      <t>HRK 1.920 tis., "Obveze za ukalkulirani godišnji odmor i sate preraspodjele" HRK 10.908 tis., "Obračunate obveze za porez na dodanu vrijednost u nerealiziranim prihodima" HRK 483 tis., "Obveze za ukalkulirane troškove" HRK 22.605 tis. i dio "Ostale obveze" HRK 1.859 tis.) te kratkoročnog dijela stavki "Rezerviranja" (Bilješka 32; kratkoročni dio stavke "Otpremnine i jubilarne nagrade" HRK 1.164 tis. i "Bonusi" HRK 19.751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
Ukupan kratkoročni dio stavke "Rezerviranja" Revidiranog izvješća (Bilješka 32) u iznosu 20.914 tis. je iskazan u stavci "Odgođeno plaćanje troškova i prihod budućeg razdoblja" (AOP 124; HRK 20.914 tis.).</t>
    </r>
  </si>
  <si>
    <t>UKUPNO PASIVA</t>
  </si>
  <si>
    <t>125</t>
  </si>
  <si>
    <t>Rekapitulacija usporedbe GFI-POD računa dobiti i gubitka te konsolidiranog izvještaja o sveobuhvatnoj dobiti iz Revidiranog izvještaja za 2021. godinu</t>
  </si>
  <si>
    <t>GFI-POD RAČUN DOBITI I GUBITKA
u razdoblju od 1.1.2021. do 31.12.2021.
(u tisućama kuna)</t>
  </si>
  <si>
    <t>GFI-POD
AOP oznaka</t>
  </si>
  <si>
    <t>Revidirani izvještaj
Bilješka</t>
  </si>
  <si>
    <t>POSLOVNI PRIHODI (AOP 002+003+004+005+006)</t>
  </si>
  <si>
    <t>001</t>
  </si>
  <si>
    <t xml:space="preserve">  I. Prihodi od prodaje s poduzetnicima unutar grupe i prihodi od prodaje (izvan grupe)</t>
  </si>
  <si>
    <t>002+003</t>
  </si>
  <si>
    <t xml:space="preserve">  II. Prihodi na temelju upotrebe vlastitih proizvoda, roba i usluga, ostali poslovni prihodi s poduzetnicima unutar grupe te ostali poslovni prihodi (izvan grupe)</t>
  </si>
  <si>
    <t>004+005+006</t>
  </si>
  <si>
    <t>Dio 6+
dio 10</t>
  </si>
  <si>
    <r>
      <t>GFI-POD stavke "Prihodi na temelju upotrebe vlastitih proizvoda, roba i usluga" (AOP 004; HRK 326 tis.), "Ostali poslovni prihodi (izvan grupe)" (AOP 006; HRK 38.554 tis.) su u Revidiranom izvještaju iskazane unutar stavki "Ostali prihodi" (Bilješka 6; "Prihod od donacija i ostalo" HRK 7.713 tis., "Prihod od ukidanja rezervacija</t>
    </r>
    <r>
      <rPr>
        <sz val="9"/>
        <rFont val="Arial"/>
        <family val="2"/>
        <charset val="238"/>
      </rPr>
      <t>" HRK 14.027</t>
    </r>
    <r>
      <rPr>
        <sz val="9"/>
        <color theme="1"/>
        <rFont val="Arial"/>
        <family val="2"/>
        <charset val="238"/>
      </rPr>
      <t xml:space="preserve"> tis., "Prihod od prefakturiranja" HRK 1.492 tis., "Prihod od osiguranja i po sudskim žalbama" HRK 8.118 tis., "Prihod od upotrebe vlastitih proizvoda i usluga" HRK 326 tis., "Naplata otpisanih potraživanja" HRK 53 tis., "Ostali prihodi" HRK 5.330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HRK 1.820 tis.).
Napomena: Ukupan iznos stavke "Ostali prihodi" Revidiranog izvješća (Bilješka 6) u iznosu HRK 37,060 tis. je iskazan u stavci "Prihodi na temelju upotrebe vlastitih proizvoda, roba i usluga te ostali poslovni prihodi (izvan grupe)" (AOP 004 i 006; HRK 37.060 tis.). 
Ukupan iznos stavke "Ostali dobici/(gubici) - neto" Revidiranog izvješća (Bilješka 10) u iznosu HRK 1.820 tis. je iskazan u stavci "Prihodi na temelju upotrebe vlastitih proizvoda, roba i usluga te ostali poslovni prihodi (izvan grupe)" (AOP 004 i 006; HRK 1.820 tis.).</t>
    </r>
  </si>
  <si>
    <t>POSLOVNI RASHODI (AOP 009+013+017+018+019+022+029 )</t>
  </si>
  <si>
    <t>007</t>
  </si>
  <si>
    <t>Obzirom na drukčiji prikaz, a radi usporedivosti GFI-POD i Revidiranog izvještaja nužno je zbirno promatrati GFI-POD stavke "Troškovi osoblja" (AOP 013; HRK 353.176 tis.), "Ostali troškovi" (AOP 018; HRK 134.451 tis.), "Vrijednosna usklađenja" (AOP 019; HRK 1.670  tis.), "Rezerviranja" (AOP 022; 40.313 tis.) i "Ostali poslovni rashodi" (AOP 029; HRK 11.826 tis.) u odnosu na stavke  "Troškovi zaposlenih" (Bilješka 8; HRK 439.531 tis.) te "Ostali poslovni rashodi (Bilješka 9; HRK 101.905 tis.)  Revidiranog izvješća.</t>
  </si>
  <si>
    <t xml:space="preserve">  I. Materijalni troškovi</t>
  </si>
  <si>
    <t>009</t>
  </si>
  <si>
    <t>GFI-POD stavka "Materijalni troškovi" (AOP 009; HRK 458.262 tis.) je u Revidiranom izvještaju iskazana u stavci "Nabavna vrijednost materijala i usluga" (Bilješka 7 u usporedivom iznosu HRK 458.262 tis.).</t>
  </si>
  <si>
    <t xml:space="preserve">  II. Troškovi osoblja</t>
  </si>
  <si>
    <t>013</t>
  </si>
  <si>
    <t>Dio 8</t>
  </si>
  <si>
    <t>GFI-POD stavka "Troškovi osoblja" (AOP 013; HRK 353.176 tis.) je u Revidiranom izvještaju iskazana unutar stavke "Troškovi zaposlenih" (Bilješka 8; "Plaće - neto" HRK 218.087 tis., "Troškovi mirovinskog osiguranja" HRK 66.349 tis., "Troškovi zdravstvenog osiguranja" HRK 46.430 tis., "Ostalo (doprinosi i porezi)" HRK 22.310 tis.
Napomena: Ukupan iznos stavke "Troškovi zaposlenih" Revidiranog izvješća (Bilješka 8) u iznosu HRK 439.531 tis. je iskazan u stavkama "Troškovi osoblja" (AOP 013; HRK 353.176 tis.), "Ostali troškovi" (AOP 018; HRK 76.950 tis.) i "Rezerviranja" (AOP 022; HRK 9.405 tis.).</t>
  </si>
  <si>
    <t xml:space="preserve">  III. Amortizacija</t>
  </si>
  <si>
    <t>017</t>
  </si>
  <si>
    <t>14+15+16+30</t>
  </si>
  <si>
    <t xml:space="preserve">  IV. Ostali troškovi</t>
  </si>
  <si>
    <t>018</t>
  </si>
  <si>
    <t>Dio 8+
dio 9</t>
  </si>
  <si>
    <t>GFI-POD stavka "Ostali troškovi" (AOP 018; HRK 134.451 tis.) je u Revidiranom izvještaju iskazana unutar stavki "Troškovi zaposlenih" (Bilješka 8; "Trošak otpremnina" HRK 471 tis., "Ostali troškovi zaposlenih" HRK 76.479 tis.) te "Ostali poslovni rashodi" (Bilješka 9; "Komunalne naknade, koncesije i dr." HRK 25.624 tis., dio "Profesionalne usluge i dr. naknade" HRK 19.260 tis., "Troškovi reprezentacije" HRK 3.706 tis. HRK, "Premije osiguranja" HRK 6.805 tis., "Bankarske usluge" HRK 1.093 tis., "Stručni časopisi i dr. administrativni troškovi" HRK 1.012 tis.).
Napomena: Ukupan iznos stavke "Troškovi zaposlenih" Revidiranog izvješća (Bilješka 8) u iznosu HRK 439.531 tis. je iskazan u stavkama "Troškovi osoblja" (AOP 013; HRK 353.176 tis.), "Ostali troškovi" (AOP 018; HRK 76.950 tis.) i "Rezerviranja" (AOP 022; HRK 9.405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</si>
  <si>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 xml:space="preserve">  V. Vrijednosna usklađenja</t>
  </si>
  <si>
    <t>019</t>
  </si>
  <si>
    <t>Dio 9</t>
  </si>
  <si>
    <t>GFI-POD stavka "Vrijednosna usklađenja" (AOP 019; HRK 1.670 tis.) je u Revidiranom izvještaju iskazana unutar stavke "Ostali poslovni rashodi" (Bilješka 9; "Vrijednosno usklađenje imovine" u usporedivom iznosu HRK 1.670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</si>
  <si>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 xml:space="preserve">  VI. Rezerviranja</t>
  </si>
  <si>
    <t>022</t>
  </si>
  <si>
    <t>GFI-POD stavka "Rezerviranja" (AOP 022; HRK 40.313 tis.) je u Revidiranom izvještaju iskazana unutar stavki "Troškovi zaposlenih" (Bilješka 8; "Rezerviranja za otpremnine i jubilarne nagrade" HRK 9.405 tis.) te "Ostali poslovni rashodi" (Bilješka 9; "Rezerviranja" HRK 2.744 tis. i "Rezerviranja ostalo" HRK 28.164 tis.).
Napomena: Ukupan iznos stavke "Troškovi zaposlenih" Revidiranog izvješća (Bilješka 8) u iznosu HRK 439.531 tis. je iskazan u stavkama "Troškovi osoblja" (AOP 013; HRK 353.176 tis.), "Ostali troškovi" (AOP 018; HRK 76.950 tis.) i "Rezerviranja" (AOP 022; HRK 9.405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</si>
  <si>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 xml:space="preserve">  VII. Ostali poslovni rashodi</t>
  </si>
  <si>
    <t>029</t>
  </si>
  <si>
    <t>GFI-POD stavka "Ostali poslovni rashodi" (AOP 029; HRK 11.826 tis.) je u Revidiranom izvještaju iskazana unutar stavki "Ostali poslovni rashodi" (Bilješka 9; "Otpisi nekretnina, postrojenja i oprema" HRK 3.892 tis., "Ostali poslovni rashodi" HRK 7.934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</si>
  <si>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FINANCIJSKI PRIHODI</t>
  </si>
  <si>
    <t>030</t>
  </si>
  <si>
    <t>GFI-POD stavka "Financijski prihodi" (AOP 030; HRK 35.354 tis.) je u Revidiranom izvještaju iskazana unutar stavki "Neto financijski prihodi/(rashodi)" u dijelu financijskih prihoda (Bilješka 11; "Prihodi od kamata" HRK 83 tis., "Neto pozitivne tečajne razlike – ostale" HRK 11.676 tis., "Realizirani neto dobici od promjene vrijednosti i promjena vrijednosti valutnih terminskih ugovora i kamatnog swap-a" HRK 9.233 tis., "Prestanak kontrole nad ovisnim društvom" HRK 13.316 tis., "Prihodi od cassa sconto" HRK 817 tis., "Prihod od dividendi i ostali novčani prinosi" HRK 229 tis.).
Napomena: Ukupan iznos stavke "Neto financijski rashodi" Revidiranog izvješća (Bilješka 11) u iznosu HRK 35.903 tis. je iskazan u stavkama "Financijski prihodi" (AOP 030; HRK 35.354 tis.) i "Financijski rashodi" (AOP 041; HRK 71.257 tis.).</t>
  </si>
  <si>
    <t>FINANCIJSKI RASHODI</t>
  </si>
  <si>
    <t>041</t>
  </si>
  <si>
    <t>GFI-POD stavka "Financijski rashodi" (AOP 041; HRK 71.257 tis.) je u Revidiranom izvještaju iskazana unutar stavki "Neto financijski prihodi/(rashodi)" u dijelu financijskih rashoda (Bilješka 11; "Rashod od kamata" HRK 71.257 tis.).
Napomena: Ukupan iznos stavke "Neto financijski rashodi" Revidiranog izvješća (Bilješka 11) u iznosu HRK 35.903 tis. je iskazan u stavkama "Financijski prihodi" (AOP 030; HRK 35.354 tis.) i "Financijski rashodi" (AOP 041; HRK 71.257 tis.).</t>
  </si>
  <si>
    <t xml:space="preserve">UDIO U DOBITI OD DRUŠTVA POVEZANIH SUDJELUJUĆIM INTERESOM </t>
  </si>
  <si>
    <t>049</t>
  </si>
  <si>
    <t>18</t>
  </si>
  <si>
    <t>GFI-POD stavka "Udio u dobiti od društava poveznih sudjelujućim interesom" (AOP 049; HRK 548 tis.) je u Revidiranom izvještaju iskazana u usporedivom iznosu HRK 548 tis.</t>
  </si>
  <si>
    <t xml:space="preserve">UDIO U GUBITKU OD DRUŠTAVA POVEZANIH SUDJELUJUĆIM INTERESOM </t>
  </si>
  <si>
    <t>051</t>
  </si>
  <si>
    <t>GFI-POD stavka "Udio u gubitku od društava poveznih sudjelujućim interesom" (AOP 051; HRK 144 tis.) je u Revidiranom izvještaju iskazana u usporedivom iznosu HRK 144 tis.</t>
  </si>
  <si>
    <t>UKUPNI PRIHODI (AOP 001+030)</t>
  </si>
  <si>
    <t>UKUPNI RASHODI (AOP 007+041)</t>
  </si>
  <si>
    <t>054</t>
  </si>
  <si>
    <t>DOBIT ILI GUBITAK PRIJE OPOREZIVANJA (AOP 053-054)</t>
  </si>
  <si>
    <t>055</t>
  </si>
  <si>
    <t>POREZ NA DOBIT</t>
  </si>
  <si>
    <t>058</t>
  </si>
  <si>
    <t>DOBIT RAZDOBLJA (AOP 055-058)</t>
  </si>
  <si>
    <t>059</t>
  </si>
  <si>
    <t>Rekapitulacija usporedbe GFI-POD novčanog toka te konsolidiranog izvještaja o novčanom toku iz Revidiranog izvještaja za 2021. godinu</t>
  </si>
  <si>
    <t>GFI-POD IZVJEŠTAJ O NOVČANOM TOKU
u razdoblju od 1.1.2021. do 31.12.2021.
(u tisućama kuna)</t>
  </si>
  <si>
    <t>A) NETO NOVČANI TOKOVI OD POSLOVNIH AKTIVNOSTI</t>
  </si>
  <si>
    <t xml:space="preserve">GFI-POD stavka "Neto novčani tokovi od poslovnih aktivnosti" (AOP 020; HRK 610.039 tis.) je u Revidiranom izvještaju iskazana u stavkama "Novčani tok od poslovnih aktivnosti" u usporedivom iznosu HRK 680.682 tis., te stavci "Plaćena kamata" (Novčani tok od financijskih aktivnosti) u iznosu HRK -70.643 tis. </t>
  </si>
  <si>
    <t xml:space="preserve">B) NETO NOVČANI TOKOVI OD INVESTICIJSKIH AKTIVNOSTI </t>
  </si>
  <si>
    <t>034</t>
  </si>
  <si>
    <t>GFI-POD stavka "Neto novčani tokovi od investicijskih aktivnosti" (AOP 034; HRK -157.173 tis.) je u Revidiranom izvještaju iskazana u stavci "Novčani tok od ulagačkih aktivnosti" u usporedivom iznosu HRK -157.173 tis.</t>
  </si>
  <si>
    <t>C) NETO NOVČANI TOKOVI OD FINANCIJSKIH AKTIVNOSTI</t>
  </si>
  <si>
    <t>GFI-POD stavka "Neto novčani tokovi od financijskih aktivnosti" (AOP 046; HRK -3.541 tis.) je u Revidiranom izvještaju iskazana u stavci "Novčani tok od financijskih aktivnosti" u usporedivom iznosu HRK -74.184 tis. uvećanoj za stavku "Plaćena kamata" u iznosu HRK 70.643 tis.</t>
  </si>
  <si>
    <t>D) NETO POVEĆANJE ILI SMANJENJE NOVČANIH TOKOVA (AOP 020+034+046)</t>
  </si>
  <si>
    <t>048</t>
  </si>
  <si>
    <t>F) NOVAC I NOVČANI EKVIVALENTI NA KRAJU RAZDOBLJA (AOP 048+049)</t>
  </si>
  <si>
    <t>050</t>
  </si>
  <si>
    <t>Rekapitulacija usporedbe GFI-POD Izvještaja o promjenama kapitala te konsolidiranog izvještaja o promjenama kapitala iz Revidiranog izvještaja za 2021. godinu</t>
  </si>
  <si>
    <t>GFI-POD IZVJEŠTAJ O PROMJENAMA KAPITALA
u razdoblju od 1.1.2021. do 31.12.2021.
(u tisućama kuna)</t>
  </si>
  <si>
    <t>KAPITAL I REZERVE (AOP 31 do 50)</t>
  </si>
  <si>
    <t>51</t>
  </si>
  <si>
    <t>27+28+33</t>
  </si>
  <si>
    <t>GFI-POD stavka "Kapital i rezerve" (AOP 067; HRK 3.311.059 tis.) je u Revidiranom izvještaju iskazana u stavkama "Dionički kapital" (Bilješka 27 u usporedivom iznosu HRK 1.672.021 tis.), "Vlastite dionice" (Bilješka 27 u usporedivom iznosu HRK -124.418 tis.), "Kapitalne rezerve" (Bilješka 28 u usporedivom iznosu HRK 5.224 tis.), "Rezerve za fer vrijednost" (Bilješka 28 u usporedivom iznosu HRK 81 tis.), "Zakonske rezerve" (Bilješka 28 u usporedivom iznosu HRK 83.601 tis.), "Ostale rezerve" (Bilješka 28 u usporedivom iznosu HRK 163.749 tis.), "Zadržana dobit" (Bilješka 28 u usporedivom iznosu HRK 467.737 tis.) te "Nekontrolirajući interes" (Bilješka 33 u usporedivom iznosu HRK 1.043.064 tis.).
Napomena: Radi potpune usporedivosti, slijedeće stavke treba promatrati kako je navedeno: Stavka Revidiranog izvještaja "Ostale rezerve" (Bilješka 28; HRK 163.749 tis.) odgovara GFI POD stavci "Rezerve za vlastite dionice" (AOP 072; HRK 136.815 tis.), dijelu GFI POD stavke "Zadržana dobit" (AOP 083; HRK 24.684 tis.) te GFI POD stavke "Ostale rezerve" (AOP 075 HRK 2.250 tis.). Stavka Revidiranog izvještaja „Zadržana dobit“ (Bilješka 28; HRK 467.737 tis.) odgovara zbroju GFI POD stavki "Dobit poslovne godine" (AOP 086; HRK 104.375 tis.) te dijela stavke "Zadržana dobit" (AOP 083; HRK 363.362 tis.).</t>
  </si>
  <si>
    <t>Detaljnije informacije o financijskim izvještajima dostupne su u objavljenom PDF dokumentu "Godišnje izvješće 2022." koji je istovremeno s ovim dokumentom objavljen na internetskim stranicama HANFA-e, Zagrebačke burze i Izdavatelja.</t>
  </si>
  <si>
    <t>Informacije o osnovi za sastavljanje financijskih izvještaja i određenim računovodstvenim politikama dostupne su u objavljenom PDF dokumentu „Godišnje izvješće 2022.“ koji je istovremeno s ovim dokumentom objavljen na internetskim stranicama HANFA-e, Zagrebačke burze i Izdavatelja.</t>
  </si>
  <si>
    <t>Grupa Valamar Riviera u nastavku predstavlja tablice usporedbe stavki GFI POD financijskih izvještaja i revidiranih Bilješki za 2021. i 2022. godinu.</t>
  </si>
  <si>
    <t>Rekapitulacija usporedbe GFI-POD reklasificirane bilance i bilance iz Revidiranih izvještaja za 2021. godinu</t>
  </si>
  <si>
    <t>Rekapitulacija usporedbe GFI-POD bilance i konsolidirane bilance iz Revidiranih izvještaja za 2022. godinu</t>
  </si>
  <si>
    <t>GFI-POD BILANCA
stanje na dan 31.12.2022.
(u tisućama kuna)</t>
  </si>
  <si>
    <t>Rekapitulacija usporedbe GFI-POD računa dobiti i gubitka te konsolidiranog izvještaja o sveobuhvatnoj dobiti iz Revidiranog izvještaja za 2022. godinu</t>
  </si>
  <si>
    <t>GFI-POD RAČUN DOBITI I GUBITKA
u razdoblju od 1.1.2022. do 31.12.2022.
(u tisućama kuna)</t>
  </si>
  <si>
    <t>Rekapitulacija usporedbe GFI-POD novčanog toka te konsolidiranog izvještaja o novčanom toku iz Revidiranog izvještaja za 2022. godinu</t>
  </si>
  <si>
    <t>GFI-POD IZVJEŠTAJ O NOVČANOM TOKU
u razdoblju od 1.1.2022. do 31.12.2022.
(u tisućama kuna)</t>
  </si>
  <si>
    <t>Rekapitulacija usporedbe GFI-POD Izvještaja o promjenama kapitala te konsolidiranog izvještaja o promjenama kapitala iz Revidiranog izvještaja za 2022. godinu</t>
  </si>
  <si>
    <t>GFI-POD IZVJEŠTAJ O PROMJENAMA KAPITALA
u razdoblju od 1.1.2022. do 31.12.2022.
(u tisućama kuna)</t>
  </si>
  <si>
    <r>
      <t xml:space="preserve">GFI-POD stavka "Materijalna imovina" (AOP 010; HRK 5.049.346 tis.) je u Revidiranom izvještaju iskazana u stavkama "Nekretnine, postrojenja i oprema" (Bilješka 14 u usporedivom iznosu HRK 5.019.770 tis.), "Ulaganja u nekretnine" (Bilješka 15 u usporedivom iznosu HRK 2.902 tis.) te "Imovina s pravom korištenja" (Bilješka 30 u usporedivom iznosu HRK </t>
    </r>
    <r>
      <rPr>
        <sz val="9"/>
        <rFont val="Arial"/>
        <family val="2"/>
        <charset val="238"/>
      </rPr>
      <t>26.674</t>
    </r>
    <r>
      <rPr>
        <sz val="9"/>
        <color theme="1"/>
        <rFont val="Arial"/>
        <family val="2"/>
        <charset val="238"/>
      </rPr>
      <t xml:space="preserve"> tis.).</t>
    </r>
  </si>
  <si>
    <t>Dio 21+24</t>
  </si>
  <si>
    <t>GFI-POD stavka "Novac u banci i blagajni" (AOP 063; HRK 672.828 tis.) je u Revidiranom izvještaju iskazana u stavci "Novac i novčani ekvivalenti" (Bilješka 26 u usporedivom iznosu HRK 672.828 tis.).</t>
  </si>
  <si>
    <r>
      <t>G</t>
    </r>
    <r>
      <rPr>
        <sz val="9"/>
        <rFont val="Arial"/>
        <family val="2"/>
        <charset val="238"/>
      </rPr>
      <t>FI-POD stavke "Obveze prema bankama i drugim financijskim institucijama" (AOP 115; HRK 520.907 tis.)</t>
    </r>
    <r>
      <rPr>
        <sz val="9"/>
        <color rgb="FFFF0000"/>
        <rFont val="Arial"/>
        <family val="2"/>
        <charset val="238"/>
      </rPr>
      <t xml:space="preserve"> </t>
    </r>
    <r>
      <rPr>
        <sz val="9"/>
        <rFont val="Arial"/>
        <family val="2"/>
        <charset val="238"/>
      </rPr>
      <t>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520.907 tis.).</t>
    </r>
  </si>
  <si>
    <t>Dio 30+
dio 31</t>
  </si>
  <si>
    <t>29</t>
  </si>
  <si>
    <t>dio18+20+dio21+24</t>
  </si>
  <si>
    <t>Dio 29+dio 30 + dio 31</t>
  </si>
  <si>
    <t>6+10</t>
  </si>
  <si>
    <t>GFI-POD stavka "Materijalni troškovi" (AOP 009; HRK 778.110 tis.) je u Revidiranom izvještaju iskazana u stavci "Nabavna vrijednost materijala i usluga" (Bilješka 7 u usporedivom iznosu HRK 778.110 tis.).</t>
  </si>
  <si>
    <t>GFI-POD stavka "Udio u gubitku od društava poveznih sudjelujućim interesom" (AOP 051; HRK 3.669 tis.) je u Revidiranom izvještaju iskazana u usporedivom iznosu HRK 3.669 tis.</t>
  </si>
  <si>
    <t>Obzirom na drukčiji prikaz, a radi usporedivosti GFI-POD i Revidiranog izvještaja nužno je zbirno promatrati GFI-POD stavke "Troškovi osoblja" (AOP 013; HRK 690.477 tis.), "Ostali troškovi" (AOP 018; HRK 224.352 tis.), "Vrijednosna usklađenja" (AOP 019; HRK 269  tis.), "Rezerviranja" (AOP 022; 19.949 tis.) i "Ostali poslovni rashodi" (AOP 029; HRK 10.186 tis.) u odnosu na stavke  "Troškovi zaposlenih" (Bilješka 8; HRK 826.716 tis.) te "Ostali poslovni rashodi (Bilješka 9; HRK 118.517 tis.) Revidiranog izvješća.</t>
  </si>
  <si>
    <t>GFI-POD stavka "Financijska imovina" (AOP 020; HRK 144.328 tis.) je u Revidiranom izvještaju iskazana u stavkama "Udjel u pridruženom subjektu" (Bilješka 18 u usporedivom iznosu HRK 109.906 tis. (prikazan u Revidiranom izvještaju kao zasebna stavka), "Financijska imovina" (Bilješka 20 u usporedivom iznosu HRK 364 tis.), u dugoročnom dijelu stavke "Krediti i depoziti" (Bilješka 21 u usporedivom iznosu HRK 7.315 tis.) dio stavke "Derivativni financijski instrumenti" (Bilješka 24 u usporedivom iznosu HRK 26.742 tis.).</t>
  </si>
  <si>
    <t>GFI-POD stavka "Financijska imovina" (AOP 053; HRK 134.726 tis.) je u Revidiranom izvještaju iskazana u stavci "Krediti i depoziti" - kratkoročni dio (Bilješka 21 u usporedivom iznosu HRK 126.836 tis.) te dio stavke "Derivativni financijski instrumenti" (Bilješka 24 u usporedivom iznosu HRK 7.891 tis.).</t>
  </si>
  <si>
    <t>GFI-POD stavka "Potraživanja" (AOP 046; HRK 35.926 tis.) je u Revidiranom izvještaju iskazana unutar stavaka "Kupci i ostala potraživanja" (Bilješka 23; "Potraživanja od kupaca - neto" HRK 25.418 tis., "Potraživanja za više plaćeni PDV" HRK 6.625 tis., "Predujmovi dobavljačima" HRK 1.302 tis., "Potraživanja od zaposlenih" HRK 355 tis., "Potraživanja od državnih institucija" HRK 937 tis., dio stavke "Ostala kratkoročna potraživanja" HRK 1.290 tis.). 
Napomena: Ukupna stavka "Kupci i ostala potraživanja" Revidiranog izvješća (Bilješka 23) u iznosu HRK 53.287 tis. je iskazana u stavkama "Potraživanja" (AOP 046: HRK 35.927 tis.) te "Plaćeni troškovi budućeg razdoblja i obračunati prihodi" (AOP 064; HRK 17.360 tis.).</t>
  </si>
  <si>
    <r>
      <t>GFI-POD stavka "Plaćeni troškovi budućeg razdoblja i obračunati prihodi" (AOP 064; HRK 17.360 tis.) je u Revidiranom izvještaju iskazana unutar stavke "Kupci i ostala potraživanja" (Bilješka 23; "Obračunati nefakturirani prihodi" HRK 4.221 tis., "Potraživanja za kamatu" HRK 27 tis., "Unaprijed plaćeni troškovi" HRK 13.094 tis. dio stavke "Ostala kratkoročna potraživanja" HRK 1.290 tis.)</t>
    </r>
    <r>
      <rPr>
        <b/>
        <i/>
        <sz val="9"/>
        <color rgb="FF333399"/>
        <rFont val="Arial"/>
        <family val="2"/>
        <charset val="238"/>
      </rPr>
      <t>.</t>
    </r>
    <r>
      <rPr>
        <b/>
        <sz val="9"/>
        <color rgb="FF333399"/>
        <rFont val="Arial"/>
        <family val="2"/>
        <charset val="238"/>
      </rPr>
      <t xml:space="preserve">
Napomena: Ukupna stavka "Kupci i ostala potraživanja" Revidiranog izvješća (Bilješka 23) u iznosu HRK 53.287 tis. je iskazana u stavkama "Potraživanja" (AOP 046: HRK 35.926 tis.) te "Plaćeni troškovi budućeg razdoblja i obračunati prihodi" (AOP 064; HRK 17.360 tis.).</t>
    </r>
  </si>
  <si>
    <t>Obzirom na drukčiji prikaz, a radi usporedivosti GFI-POD i Revidiranog izvještaja nužno je zbirno promatrati GFI-POD stavke "Kratkotrajna imovina" (AOP 037; HRK 884.909 tis.), "Plaćeni troškovi budućeg razdoblja i obračunati prihodi" (AOP 064; HRK 17.360 tis.) u odnosu na stavku "Kratkotrajna imovina" Revidiranog izvješća (HRK 902.269 tis.).</t>
  </si>
  <si>
    <r>
      <t>GFI-POD stavka "Ostali troškovi" (AOP 018; HRK 224.620 tis.) je u Revidiranom izvještaju iskazana unutar stavki "Troškovi zaposlenih" (Bilješka 8; "Trošak otpremnina" HRK 969 tis., "Ostali troškovi zaposlenih" HRK 132.371 tis.) te "Ostali poslovni rashodi" (Bilješka 9; "Komunalne naknade, koncesije i dr." HRK 42.436 tis.,</t>
    </r>
    <r>
      <rPr>
        <b/>
        <sz val="9"/>
        <rFont val="Arial"/>
        <family val="2"/>
        <charset val="238"/>
      </rPr>
      <t xml:space="preserve"> </t>
    </r>
    <r>
      <rPr>
        <sz val="9"/>
        <rFont val="Arial"/>
        <family val="2"/>
        <charset val="238"/>
      </rPr>
      <t>"Profesionalne usluge i dr. naknade" HRK 30.062 tis., "Troškovi reprezentacije" HRK 6.781 tis. HRK, "Premije osiguranja" HRK 8.170 tis., "Bankarske usluge" HRK 1.666 tis., "Stručni časopisi i dr. administrativni troškovi" HRK 2.164 tis.).
Napomena: Ukupan iznos stavke "Troškovi zaposlenih" Revidiranog izvješća (Bilješka 8) u iznosu HRK 826.762 tis. je iskazan u stavkama "Troškovi osoblja" (AOP 013; HRK 690.478 tis.), "Ostali troškovi" (AOP 018; HRK 133.340 tis.) i "Rezerviranja" (AOP 022; HRK 2.944 tis.).</t>
    </r>
    <r>
      <rPr>
        <sz val="9"/>
        <color rgb="FFFF0000"/>
        <rFont val="Arial"/>
        <family val="2"/>
        <charset val="238"/>
      </rPr>
      <t xml:space="preserve">
</t>
    </r>
    <r>
      <rPr>
        <sz val="9"/>
        <rFont val="Arial"/>
        <family val="2"/>
        <charset val="238"/>
      </rPr>
      <t>Ukupan iznos stavke "Ostali poslovni rashodi" Revidiranog izvješća (Bilješka 9) u iznosu HRK 118.700 tis. je iskazan u stavkama "Ostali troškovi" (AOP 018; HRK 91.279 tis.), "Vrijednosna usklađenja" (AOP 019; HRK 269 tis.), "Rezerviranja" (AOP 022; HRK 17.004 tis.) te "Ostali poslovni rashodi" (AOP 029; HRK 10.148 tis.).</t>
    </r>
  </si>
  <si>
    <t>GFI-POD stavka "Vrijednosna usklađenja" (AOP 019; HRK 269 tis.) je u Revidiranom izvještaju iskazana unutar stavke "Ostali poslovni rashodi" (Bilješka 9; "Vrijednosno usklađenje imovine" u usporedivom iznosu HRK 269 tis.).
Ukupan iznos stavke "Ostali poslovni rashodi" Revidiranog izvješća (Bilješka 9) u iznosu HRK 118.700 tis. je iskazan u stavkama "Ostali troškovi" (AOP 018; HRK 91.279 tis.), "Vrijednosna usklađenja" (AOP 019; HRK 269 tis.), "Rezerviranja" (AOP 022; HRK 17.004 tis.) te "Ostali poslovni rashodi" (AOP 029; HRK 10.148 tis.).</t>
  </si>
  <si>
    <t>GFI-POD stavka "Ostali poslovni rashodi" (AOP 029; HRK 10.148 tis.) je u Revidiranom izvještaju iskazana unutar stavki "Ostali poslovni rashodi" (Bilješka 9; "Otpisi nekretnina, postrojenja i oprema" HRK 3.769 tis., "Ostali poslovni rashodi" HRK 6.379 tis.).
Ukupan iznos stavke "Ostali poslovni rashodi" Revidiranog izvješća (Bilješka 9) u iznosu HRK 118.700 tis. je iskazan u stavkama "Ostali troškovi" (AOP 018; HRK 91.279 tis.), "Vrijednosna usklađenja" (AOP 019; HRK 269 tis.), "Rezerviranja" (AOP 022; HRK 17.004 tis.) te "Ostali poslovni rashodi" (AOP 029; HRK 10.148 tis.).</t>
  </si>
  <si>
    <r>
      <t>GFI-POD stavka "Rezerviranja" (AOP 022; HRK 19.949 tis.) je u Revidiranom izvještaju iskazana unutar stavki "Troškovi zaposlenih" (Bilješka 8; "Rezerviranja za otpremnine i jubilarne nagrade" HRK 2.944 tis.) te "Ostali poslovni rashodi" (Bilješka 9; "Rezerviranja" HRK 1.235 tis. i "Rezerviranja ostalo" HRK 15.769 tis.).
Napomena: Ukupan iznos stavke "Troškovi zaposlenih" Revidiranog izvješća (Bilješka 8) u iznosu HRK 826.762 tis. je iskazan u stavkama "Troškovi osoblja" (AOP 013; HRK 690.478 tis.), "Ostali troškovi" (AOP 018; HRK 133.340 tis.) i "Rezerviranja" (AOP 022; HRK 2.944 tis.).</t>
    </r>
    <r>
      <rPr>
        <sz val="9"/>
        <color rgb="FFFF0000"/>
        <rFont val="Arial"/>
        <family val="2"/>
        <charset val="238"/>
      </rPr>
      <t xml:space="preserve">
</t>
    </r>
    <r>
      <rPr>
        <sz val="9"/>
        <rFont val="Arial"/>
        <family val="2"/>
        <charset val="238"/>
      </rPr>
      <t>Ukupan iznos stavke "Ostali poslovni rashodi" Revidiranog izvješća (Bilješka 9) u iznosu HRK 118.700 tis. je iskazan u stavkama "Ostali troškovi" (AOP 018; HRK 91.279 tis.), "Vrijednosna usklađenja" (AOP 019; HRK 269 tis.), "Rezerviranja" (AOP 022; HRK 17.004 tis.) te "Ostali poslovni rashodi" (AOP 029; HRK 10.148 tis.).</t>
    </r>
  </si>
  <si>
    <t xml:space="preserve">GFI-POD stavka "Neto novčani tokovi od poslovnih aktivnosti" (AOP 020; HRK 694.283 tis.) je u Revidiranom izvještaju iskazana u stavkama "Novčani tok od poslovnih aktivnosti" u usporedivom iznosu HRK 780.783 tis., te stavci "Plaćena kamata" (Novčani tok od financijskih aktivnosti) u iznosu HRK -86.500 tis. </t>
  </si>
  <si>
    <r>
      <t xml:space="preserve">GFI-POD stavke "Obveze prema društvima povezanim sudjelujućim interesom" (AOP 112; HRK 18 tis.) i "Obveze prema dobavljačima" (AOP 117; HRK 79.611 tis.) je u Revidiranom izvještaju iskazana unutar kratkoročnog dijela stavke "Dobavljači i ostale obveze" (Bilješka 31; "Obveze prema dobavljačima" HRK 79.532 tis., "Obveze prema dobavljačima - povezana društva" HRK 97 tis.).
</t>
    </r>
    <r>
      <rPr>
        <sz val="9"/>
        <rFont val="Arial"/>
        <family val="2"/>
        <charset val="238"/>
      </rPr>
      <t>Napomena: Ukupan kratkoročni dio stavke "Dobavljači i ostale obveze" Revidiranog izvješća (Bilješka 31) u iznosu HRK 241.504 tis. je iskazana u stavkama "Obveze za predujmove" (AOP 116; HRK 34.146 tis.), "Obveze prema poduzetnicima unutar grupe i obveze prema dobavljačima" (AOP 112 i 117; HRK 79.629 tis.), "Obveze prema zaposlenicima" (AOP 119; HRK 31.940 tis.), "Obveze za poreze, doprinose i slična davanja" (AOP 120; HRK 13.334 tis.), "Obveze s osnove udjela u rezultatu" (AOP 121; HRK 380 tis.), dio stavke "Ostale kratkoročne obveze" (AOP 123; HRK 8.272 tis.) te dio stavke "Odgođeno plaćanje troškova i prihod budućeg razdoblja" (AOP 124; HRK 73.804 tis.).</t>
    </r>
  </si>
  <si>
    <r>
      <t xml:space="preserve">GFI-POD stavka "Obveze prema zaposlenicima" (AOP 119; HRK 31.940 tis.) je u Revidiranom izvještaju iskazana unutar kratkoročnog dijela stavke "Dobavljači i ostale obveze" (Bilješka 31; "Obveze prema zaposlenima" u usporedivom iznosu HRK 31.940 tis.).
</t>
    </r>
    <r>
      <rPr>
        <sz val="9"/>
        <rFont val="Arial"/>
        <family val="2"/>
        <charset val="238"/>
      </rPr>
      <t>Napomena: Ukupan kratkoročni dio stavke "Dobavljači i ostale obveze" Revidiranog izvješća (Bilješka 31) u iznosu HRK 241.504 tis. je iskazana u stavkama "Obveze za predujmove" (AOP 116; HRK 34.146 tis.), "Obveze prema poduzetnicima unutar grupe i obveze prema dobavljačima" (AOP 112 i 117; HRK 79.629 tis.), "Obveze prema zaposlenicima" (AOP 119; HRK 31.940 tis.), "Obveze za poreze, doprinose i slična davanja" (AOP 120; HRK 13.334 tis.), "Obveze s osnove udjela u rezultatu" (AOP 121; HRK 380 tis.), dio stavke "Ostale kratkoročne obveze" (AOP 123; HRK 8.272 tis.) te dio stavke "Odgođeno plaćanje troškova i prihod budućeg razdoblja" (AOP 124; HRK 73.804 tis.).</t>
    </r>
  </si>
  <si>
    <t>GFI-POD stavka "Odgođeno plaćanje troškova i prihod budućeg razdoblja" (AOP 124; HRK 74.624 tis.) je u Revidiranom izvještaju iskazana unutar stavaka  "Dobavljači i ostale obveze" (Bilješka 31; "Obveze po kamatama" HRK 2.326 tis., "Obveze za ukalkulirani godišnji odmor i sate preraspodjele" HRK 19.179 tis., "Obračunate obveze za porez na dodanu vrijednost u nerealiziranim prihodima" HRK 562 tis., "Obveze za ukalkulirane troškove" HRK 37.709 tis., "Obveze za obračunati porez za nagrađivanje radnika" HRK 10.630 i dio "Ostale obveze" HRK 3.398 tis.) te kratkoročnog dijela stavki "Rezerviranja" (Bilješka 32; kratkoročni dio stavke "Otpremnine i jubilarne nagrade" HRK 820 tis.). 
Napomena: Ukupan kratkoročni dio stavke "Dobavljači i ostale obveze" Revidiranog izvješća (Bilješka 31) u iznosu HRK 241.504 tis. je iskazana u stavkama "Obveze za predujmove" (AOP 116; HRK 34.146 tis.), "Obveze prema poduzetnicima unutar grupe i obveze prema dobavljačima" (AOP 112 i 117; HRK 79.629 tis.), "Obveze prema zaposlenicima" (AOP 119; HRK 31.940 tis.), "Obveze za poreze, doprinose i slična davanja" (AOP 120; HRK 13.334 tis.), "Obveze s osnove udjela u rezultatu" (AOP 121; HRK 380 tis.), dio stavke "Ostale kratkoročne obveze" (AOP 123; HRK 8.272 tis.) te dio stavke "Odgođeno plaćanje troškova i prihod budućeg razdoblja" (AOP 124; HRK 73.804 tis.).</t>
  </si>
  <si>
    <t>Obzirom na drukčiji prikaz, a radi usporedivosti GFI-POD i Revidiranog izvještaja nužno je zbirno promatrati GFI-POD stavka "Kratkoročne obveze" (AOP 109; HRK 692.912 tis.) i "Odgođeno plaćanje troškova i prihod budućeg razdoblja" (AOP 124; HRK 74.624 tis.) u odnosu na stavke dio "Kratkoročne obveze" Revidiranog izvješća (HRK 767.536 tis.).</t>
  </si>
  <si>
    <t>Obzirom na drukčiji prikaz, a radi usporedivosti GFI-POD i Revidiranog izvještaja nužno je zbirno promatrati GFI-POD stavka "Dugoročne obveze" (AOP 097; HRK 2.149.373 tis.) i "Rezerviranja" (AOP 090; HRK 179.227 tis.) u odnosu na stavku "Dugoročne obveze" Revidiranog izvješća (HRK 2.328.600 tis.).</t>
  </si>
  <si>
    <r>
      <t>GFI-POD stavka "Ostale dugoročne obveze" (AOP 107; HRK 18.476</t>
    </r>
    <r>
      <rPr>
        <sz val="9"/>
        <color rgb="FFFF0000"/>
        <rFont val="Arial"/>
        <family val="2"/>
        <charset val="238"/>
      </rPr>
      <t xml:space="preserve"> </t>
    </r>
    <r>
      <rPr>
        <sz val="9"/>
        <rFont val="Arial"/>
        <family val="2"/>
        <charset val="238"/>
      </rPr>
      <t>tis.)</t>
    </r>
    <r>
      <rPr>
        <sz val="9"/>
        <color theme="1"/>
        <rFont val="Arial"/>
        <family val="2"/>
        <charset val="238"/>
      </rPr>
      <t xml:space="preserve"> je u Revidiranom izvještaju iskazana unutar dugoročnog dijela stavke "Obveze za imovinu s pravom korištenja" (Bilješka 30 u usporedivom iznosu HRK 18.476 tis.).</t>
    </r>
  </si>
  <si>
    <t>Dio 30</t>
  </si>
  <si>
    <t>25+29+ dio 30</t>
  </si>
  <si>
    <t>GFI-POD stavka "Rezerviranja" (AOP 090; HRK 179.227 tis.) je u Revidiranom izvještaju iskazana u dugoročnim obvezama u stavci "Rezerviranja" (Bilješka 32; stavka "Otpremnine i jubilarne nagrade" u iznosu HRK 26.257 tis., stavka "Pravni sporovi" u usporedivom iznosu HRK 50.235 tis. te "Ostalo" u iznosu HRK 42.769 tis.) te u dugoročnim obvezama stavke "Naknade za koncesije" (Bilješka 31 u usporedivom iznosu HRK 59.966 tis).</t>
  </si>
  <si>
    <t>GFI-POD stavka "Obveze za poreze, doprinose i slična davanja" (AOP 120; HRK 13.334 tis.) je u Revidiranom izvještaju iskazana unutar kratkoročnog dijela stavke "Dobavljači i ostale obveze" (Bilješka 31; "Obveze za poreze i doprinose i druge obveze" u usporedivom iznosu HRK 13.334 tis.).
Napomena: Ukupan kratkoročni dio stavke "Dobavljači i ostale obveze" Revidiranog izvješća (Bilješka 31) u iznosu HRK 241.504 tis. je iskazana u stavkama "Obveze za predujmove" (AOP 116; HRK 34.146 tis.), "Obveze prema poduzetnicima unutar grupe i obveze prema dobavljačima" (AOP 112 i 117; HRK 79.629 tis.), "Obveze prema zaposlenicima" (AOP 119; HRK 31.940 tis.), "Obveze za poreze, doprinose i slična davanja" (AOP 120; HRK 13.334 tis.), "Obveze s osnove udjela u rezultatu" (AOP 121; HRK 380 tis.), dio stavke "Ostale kratkoročne obveze" (AOP 123; HRK 8.272 tis.) te dio stavke "Odgođeno plaćanje troškova i prihod budućeg razdoblja" (AOP 124; HRK 73.804 tis.).</t>
  </si>
  <si>
    <t>GFI-POD stavke "Prihodi na temelju upotrebe vlastitih proizvoda, roba i usluga" (AOP 004; HRK 419 tis.), "Ostali poslovni prihodi (izvan grupe)" (AOP 006; HRK 43.667 tis.) su u Revidiranom izvještaju iskazane unutar stavki "Ostali prihodi" (Bilješka 6; "Prihod od potpora, donacija i dr." HRK 3.819 tis., "Prihod od ukidanja rezervacija" HRK 7.502 tis., "Prihod od prefakturiranja" HRK 3.251 tis., "Prihod od osiguranja i po sudskim žalbama" HRK 3.692 tis., "Prihod od upotrebe vlastitih proizvoda i usluga" HRK 419 tis., "Naplata otpisanih potraživanja" HRK 2.177 tis., "Ostali prihodi" HRK 7.429 tis.) te "Ostali dobici/(gubici) - neto" (Bilješka 10; "Neto dobici od prodaje nekretnina, postrojenja i opreme" HRK 15.796 tis.).                                                                                                                                                                                                            Napomena: Ukupan iznos stavke "Ostali prihodi" Revidiranog izvješća (Bilješka 6) u iznosu HRK 28,289 tis. je iskazan u stavci "Prihodi na temelju upotrebe vlastitih proizvoda, roba i usluga te ostali poslovni prihodi (izvan grupe)" (AOP 004 i 006; HRK 28.289 tis.). 
Ukupan iznos stavke "Ostali dobici/(gubici) - neto" Revidiranog izvješća (Bilješka 10) u iznosu HRK 15.796 tis. je iskazan u stavci "Prihodi na temelju upotrebe vlastitih proizvoda, roba i usluga te ostali poslovni prihodi (izvan grupe)" (AOP 006; HRK 15.796 tis.).</t>
  </si>
  <si>
    <t>Palme Turizam  d.o.o.</t>
  </si>
  <si>
    <t>Dubrovnik</t>
  </si>
  <si>
    <t xml:space="preserve">Magične stijene d.o.o. </t>
  </si>
  <si>
    <t>oo</t>
  </si>
  <si>
    <t xml:space="preserve">Bugenvilia d.o.o. </t>
  </si>
  <si>
    <t>Imperial Riviera d.d.</t>
  </si>
  <si>
    <t>Rab</t>
  </si>
  <si>
    <t>Valamar Obertauern GmbH</t>
  </si>
  <si>
    <t>Obertauern</t>
  </si>
  <si>
    <t>195893 D</t>
  </si>
  <si>
    <t>Valamar A GmbH</t>
  </si>
  <si>
    <t>Tamsweg/Beč</t>
  </si>
  <si>
    <t>486431 S</t>
  </si>
  <si>
    <r>
      <t xml:space="preserve">GFI-POD stavka "Obveze za predujmove" (AOP 116; HRK 34.146 tis.) je u Revidiranom izvještaju iskazana unutar kratkoročnog dijela stavke "Dobavljači i ostale obveze" (Bilješka 31; "Obveze za predujmove" u usporedivom iznosu HRK 34.146 tis.). 
Napomena: Ukupan kratkoročni dio stavke "Dobavljači i ostale obveze" Revidiranog izvješća (Bilješka 31) u iznosu HRK </t>
    </r>
    <r>
      <rPr>
        <sz val="9"/>
        <rFont val="Arial"/>
        <family val="2"/>
        <charset val="238"/>
      </rPr>
      <t>241.504</t>
    </r>
    <r>
      <rPr>
        <sz val="9"/>
        <color theme="1"/>
        <rFont val="Arial"/>
        <family val="2"/>
        <charset val="238"/>
      </rPr>
      <t xml:space="preserve"> tis. je iskazana </t>
    </r>
    <r>
      <rPr>
        <sz val="9"/>
        <rFont val="Arial"/>
        <family val="2"/>
        <charset val="238"/>
      </rPr>
      <t>u stavkama</t>
    </r>
    <r>
      <rPr>
        <sz val="9"/>
        <color rgb="FFFF0000"/>
        <rFont val="Arial"/>
        <family val="2"/>
        <charset val="238"/>
      </rPr>
      <t xml:space="preserve"> </t>
    </r>
    <r>
      <rPr>
        <sz val="9"/>
        <rFont val="Arial"/>
        <family val="2"/>
        <charset val="238"/>
      </rPr>
      <t>"Obveze za predujmove" (AOP 116; HRK 34.146 tis.), "Obveze prema poduzetnicima unutar grupe i obveze prema dobavljačima" (AOP 112 i 117; HRK 79.629 tis.), "Obveze prema zaposlenicima" (AOP 119; HRK 31.940 tis.), "Obveze za poreze, doprinose i slična davanja" (AOP 120; HRK 13.334 tis.), "Obveze s osnove udjela u rezultatu" (AOP 121; HRK 380 tis.), dio stavke "Ostale kratkoročne obveze" (AOP 123; HRK 8.272</t>
    </r>
    <r>
      <rPr>
        <sz val="9"/>
        <color rgb="FFFF0000"/>
        <rFont val="Arial"/>
        <family val="2"/>
        <charset val="238"/>
      </rPr>
      <t xml:space="preserve"> </t>
    </r>
    <r>
      <rPr>
        <sz val="9"/>
        <rFont val="Arial"/>
        <family val="2"/>
        <charset val="238"/>
      </rPr>
      <t>tis.) te dio stavke "Odgođeno plaćanje troškova i prihod budućeg razdoblja" (AOP 124; HRK 73.804 tis.).</t>
    </r>
  </si>
  <si>
    <r>
      <t xml:space="preserve">GFI-POD stavka "Kapital i rezerve" (AOP 067; HRK </t>
    </r>
    <r>
      <rPr>
        <b/>
        <sz val="9"/>
        <color rgb="FFFF0000"/>
        <rFont val="Arial"/>
        <family val="2"/>
        <charset val="238"/>
      </rPr>
      <t>3.323.669</t>
    </r>
    <r>
      <rPr>
        <b/>
        <sz val="9"/>
        <color rgb="FF333399"/>
        <rFont val="Arial"/>
        <family val="2"/>
        <charset val="238"/>
      </rPr>
      <t xml:space="preserve"> tis.) je u Revidiranom izvještaju iskazana u stavci "Dionička glavnica" (Bilješke 27 i 28 u usporedivom iznosu HRK </t>
    </r>
    <r>
      <rPr>
        <b/>
        <sz val="9"/>
        <color rgb="FFFF0000"/>
        <rFont val="Arial"/>
        <family val="2"/>
        <charset val="238"/>
      </rPr>
      <t>3.323.669</t>
    </r>
    <r>
      <rPr>
        <b/>
        <sz val="9"/>
        <color rgb="FF333399"/>
        <rFont val="Arial"/>
        <family val="2"/>
        <charset val="238"/>
      </rPr>
      <t xml:space="preserve"> tis.).</t>
    </r>
  </si>
  <si>
    <r>
      <t xml:space="preserve">GFI-POD stavke "Obveze prema bankama i drugim financijskim institucijama" (AOP 103; HRK </t>
    </r>
    <r>
      <rPr>
        <sz val="9"/>
        <color rgb="FFFF0000"/>
        <rFont val="Arial"/>
        <family val="2"/>
        <charset val="238"/>
      </rPr>
      <t>2.083.505</t>
    </r>
    <r>
      <rPr>
        <sz val="9"/>
        <color theme="1"/>
        <rFont val="Arial"/>
        <family val="2"/>
        <charset val="238"/>
      </rPr>
      <t xml:space="preserve"> tis.) je u Revidiranom izvještaju iskazane u dugoročnom dijelu stavke "Posudbe" (Bilješka 29 u usporedivom iznosu HRK</t>
    </r>
    <r>
      <rPr>
        <sz val="9"/>
        <color rgb="FFFF0000"/>
        <rFont val="Arial"/>
        <family val="2"/>
        <charset val="238"/>
      </rPr>
      <t xml:space="preserve"> 2.083.505</t>
    </r>
    <r>
      <rPr>
        <sz val="9"/>
        <color theme="1"/>
        <rFont val="Arial"/>
        <family val="2"/>
        <charset val="238"/>
      </rPr>
      <t xml:space="preserve"> tis.).</t>
    </r>
  </si>
  <si>
    <r>
      <t>GFI-POD stavka "Obveze s osnove udjela u rezultatu" (AOP 121; HRK 380 tis.) i "Ostale kratkoročne obveze" (AOP 123; HRK 12.576 tis.) je u Revidiranom izvještaju iskazana unutar kratkoročnih dijelova stavki "Dobavljači i ostale obveze" (Bilješka 31; "Obveza za dividendu" HRK 380 tis., dio "Ostale obveze" HRK</t>
    </r>
    <r>
      <rPr>
        <sz val="9"/>
        <color rgb="FFFF0000"/>
        <rFont val="Arial"/>
        <family val="2"/>
        <charset val="238"/>
      </rPr>
      <t xml:space="preserve"> 8.270</t>
    </r>
    <r>
      <rPr>
        <sz val="9"/>
        <color theme="1"/>
        <rFont val="Arial"/>
        <family val="2"/>
        <charset val="238"/>
      </rPr>
      <t xml:space="preserve"> tis.) te kratkoročni dio "Obveze za imovinu s pravom korištenja" (Bilješka 30 u usporedivom iznosu HRK 4.305 tis).
</t>
    </r>
    <r>
      <rPr>
        <sz val="9"/>
        <rFont val="Arial"/>
        <family val="2"/>
        <charset val="238"/>
      </rPr>
      <t xml:space="preserve">Napomena: Ukupan kratkoročni dio stavke "Dobavljači i ostale obveze" Revidiranog izvješća (Bilješka 31) u iznosu HRK 241.504 tis. je iskazana u stavkama "Obveze za predujmove" (AOP 116; HRK 34.146 tis.), "Obveze prema poduzetnicima unutar grupe i obveze prema dobavljačima" (AOP 112 i 117; HRK 79.629 tis.), "Obveze prema zaposlenicima" (AOP 119; HRK 31.940 tis.), "Obveze za poreze, doprinose i slična davanja" (AOP 120; HRK 13.334 tis.), "Obveze s osnove udjela u rezultatu" (AOP 121; HRK 380 tis.), dio stavke "Ostale kratkoročne obveze" (AOP 123; HRK </t>
    </r>
    <r>
      <rPr>
        <sz val="9"/>
        <color rgb="FFFF0000"/>
        <rFont val="Arial"/>
        <family val="2"/>
        <charset val="238"/>
      </rPr>
      <t>8.270</t>
    </r>
    <r>
      <rPr>
        <sz val="9"/>
        <rFont val="Arial"/>
        <family val="2"/>
        <charset val="238"/>
      </rPr>
      <t xml:space="preserve"> tis.) te dio stavke "Odgođeno plaćanje troškova i prihod budućeg razdoblja" (AOP 124; HRK 73.804 tis.).</t>
    </r>
    <r>
      <rPr>
        <sz val="9"/>
        <color rgb="FFFF0000"/>
        <rFont val="Arial"/>
        <family val="2"/>
        <charset val="238"/>
      </rPr>
      <t xml:space="preserve">
</t>
    </r>
  </si>
  <si>
    <r>
      <t>GFI-POD stavka "Neto novčani tokovi od investicijskih aktivnosti" (AOP 034; HRK -430.400 tis.) je u Revidiranom izvještaju iskazana u stavci "Novčani tok od ulagačkih aktivnosti" u usporedivom iznosu HRK -</t>
    </r>
    <r>
      <rPr>
        <b/>
        <sz val="9"/>
        <color rgb="FFFF0000"/>
        <rFont val="Arial"/>
        <family val="2"/>
        <charset val="238"/>
      </rPr>
      <t>430.400</t>
    </r>
    <r>
      <rPr>
        <b/>
        <sz val="9"/>
        <color rgb="FF333399"/>
        <rFont val="Arial"/>
        <family val="2"/>
        <charset val="238"/>
      </rPr>
      <t xml:space="preserve"> tis.</t>
    </r>
  </si>
  <si>
    <r>
      <t>GFI-POD stavka "Neto novčani tokovi od financijskih aktivnosti" (AOP 046; HRK -</t>
    </r>
    <r>
      <rPr>
        <b/>
        <sz val="9"/>
        <color rgb="FFFF0000"/>
        <rFont val="Arial"/>
        <family val="2"/>
        <charset val="238"/>
      </rPr>
      <t>706.313</t>
    </r>
    <r>
      <rPr>
        <b/>
        <sz val="9"/>
        <color rgb="FF333399"/>
        <rFont val="Arial"/>
        <family val="2"/>
        <charset val="238"/>
      </rPr>
      <t xml:space="preserve"> tis.) je u Revidiranom izvještaju iskazana u stavci "Novčani tok od financijskih aktivnosti" u usporedivom iznosu HRK -</t>
    </r>
    <r>
      <rPr>
        <b/>
        <sz val="9"/>
        <color rgb="FFFF0000"/>
        <rFont val="Arial"/>
        <family val="2"/>
        <charset val="238"/>
      </rPr>
      <t>792.813</t>
    </r>
    <r>
      <rPr>
        <b/>
        <sz val="9"/>
        <color rgb="FF333399"/>
        <rFont val="Arial"/>
        <family val="2"/>
        <charset val="238"/>
      </rPr>
      <t xml:space="preserve"> tis. uvećanoj za stavku "Plaćena kamata" u iznosu HRK 86.500 tis.</t>
    </r>
  </si>
  <si>
    <r>
      <t xml:space="preserve">GFI-POD stavka "Kapital i rezerve" (AOP 067; HRK </t>
    </r>
    <r>
      <rPr>
        <b/>
        <sz val="9"/>
        <color rgb="FFFF0000"/>
        <rFont val="Arial"/>
        <family val="2"/>
        <charset val="238"/>
      </rPr>
      <t>3.323.669</t>
    </r>
    <r>
      <rPr>
        <b/>
        <sz val="9"/>
        <color rgb="FF333399"/>
        <rFont val="Arial"/>
        <family val="2"/>
        <charset val="238"/>
      </rPr>
      <t xml:space="preserve"> tis.) je u Revidiranom izvještaju iskazana u stavkama "Dionički kapital" (Bilješka 27 u usporedivom iznosu HRK 1.672.021 tis.), "Vlastite dionice" (Bilješka 27 u usporedivom iznosu HRK -124.418 tis.), "Kapitalne rezerve" (Bilješka 28 u usporedivom iznosu HRK 5.223 tis.), "Rezerve za fer vrijednost" (Bilješka 28 u usporedivom iznosu HRK 59 tis.), "Zakonske rezerve" (Bilješka 28 u usporedivom iznosu HRK 83.601 tis.), "Ostale rezerve" (Bilješka 28 u usporedivom iznosu HRK 202.283 tis.), "Zadržana dobit" (Bilješka 28 u usporedivom iznosu HRK 471.895 tis.) te "Nekontrolirajući interes" (Bilješka 33 u usporedivom iznosu HRK </t>
    </r>
    <r>
      <rPr>
        <b/>
        <sz val="9"/>
        <color rgb="FFFF0000"/>
        <rFont val="Arial"/>
        <family val="2"/>
        <charset val="238"/>
      </rPr>
      <t>1.013.004</t>
    </r>
    <r>
      <rPr>
        <b/>
        <sz val="9"/>
        <color rgb="FF333399"/>
        <rFont val="Arial"/>
        <family val="2"/>
        <charset val="238"/>
      </rPr>
      <t xml:space="preserve"> tis.).
Napomena: Radi potpune usporedivosti, slijedeće stavke treba promatrati kako je navedeno: Stavka Revidiranog izvještaja "Ostale rezerve" (Bilješka 28; HRK 202.283 tis.) odgovara GFI POD stavci "Rezerve za vlastite dionice" (AOP 072; HRK 136.815 tis.), dijelu GFI POD stavke "Zadržana dobit" (AOP 083; HRK 26.934 tis.) te GFI POD stavke "Ostale rezerve" (AOP 075 HRK 38.534 tis.). Stavka Revidiranog izvještaja „Zadržana dobit“ (Bilješka 28; HRK 471.895 tis.) odgovara zbroju GFI POD stavki "Dobit poslovne godine" (AOP 086; HRK </t>
    </r>
    <r>
      <rPr>
        <b/>
        <sz val="9"/>
        <color rgb="FFFF0000"/>
        <rFont val="Arial"/>
        <family val="2"/>
        <charset val="238"/>
      </rPr>
      <t>147.683</t>
    </r>
    <r>
      <rPr>
        <b/>
        <sz val="9"/>
        <color rgb="FF333399"/>
        <rFont val="Arial"/>
        <family val="2"/>
        <charset val="238"/>
      </rPr>
      <t xml:space="preserve"> tis.) te dijela stavke "Zadržana dobit" (AOP 083; HRK 324.211 tis.).</t>
    </r>
  </si>
  <si>
    <r>
      <t xml:space="preserve">GFI-POD stavka "Troškovi osoblja" (AOP 013; HRK 690.478 tis.) je u Revidiranom izvještaju iskazana unutar stavke "Troškovi zaposlenih" (Bilješka 8; "Plaće - neto" HRK 444.413 tis., "Troškovi poreza i doprinosa iz </t>
    </r>
    <r>
      <rPr>
        <sz val="9"/>
        <color rgb="FFFF0000"/>
        <rFont val="Arial"/>
        <family val="2"/>
        <charset val="238"/>
      </rPr>
      <t>plaća</t>
    </r>
    <r>
      <rPr>
        <sz val="9"/>
        <rFont val="Arial"/>
        <family val="2"/>
        <charset val="238"/>
      </rPr>
      <t>" HRK 161.730 tis., "Troškovi zdravstvenog osiguranja" HRK 84.335 tis.).
Napomena: Ukupan iznos stavke "Troškovi zaposlenih" Revidiranog izvješća (Bilješka 8) u iznosu HRK 826.762 tis. je iskazan u stavkama "Troškovi osoblja" (AOP 013; HRK 690.478 tis.), "Ostali troškovi" (AOP 018; HRK 133.340 tis.) i "Rezerviranja" (AOP 022; HRK 2.944 tis.).</t>
    </r>
  </si>
  <si>
    <t>GFI-POD stavka "Financijski rashodi" (AOP 041; HRK 74.366 tis.) je u Revidiranom izvještaju iskazana unutar stavki "Neto financijski prihodi/(rashodi)" u dijelu financijskih rashoda (Bilješka 11; "Rashod od kamata" HRK 64.105 tis., "Rashod od financijskog instrumenta" HRK 1.146 tis., "Ostali financijski rashodi" HRK 1.880 tis. te "Neto negativne tečajne razlike od financijskih aktivnosti " HRK 7.235 tis).
Napomena: Ukupan iznos stavke "Neto financijski rashodi" Revidiranog izvješća (Bilješka 11) u iznosu HRK 24.428 tis. je iskazan u stavkama "Financijski prihodi" (AOP 030; HRK 49.937 tis.) i "Financijski rashodi" (AOP 041; HRK 74.366 tis.).</t>
  </si>
  <si>
    <r>
      <t xml:space="preserve">GFI-POD stavka "Financijski prihodi" (AOP 030; HRK 49.937 tis.) je u Revidiranom izvještaju iskazana unutar stavki "Neto financijski prihodi/(rashodi)" u dijelu financijskih prihoda (Bilješka 11; "Prihodi od kamata" HRK 82 tis., "Neto pozitivne tečajne razlike – ostale" HRK </t>
    </r>
    <r>
      <rPr>
        <b/>
        <sz val="9"/>
        <color rgb="FFFF0000"/>
        <rFont val="Arial"/>
        <family val="2"/>
        <charset val="238"/>
      </rPr>
      <t>5.484</t>
    </r>
    <r>
      <rPr>
        <b/>
        <sz val="9"/>
        <color rgb="FF333399"/>
        <rFont val="Arial"/>
        <family val="2"/>
        <charset val="238"/>
      </rPr>
      <t xml:space="preserve"> tis., "Realizirani neto dobici od promjene vrijednosti i promjena vrijednosti valutnih terminskih ugovora i kamatnog swap-a" HRK 42.382 tis., "Prihodi od cassa sconto" HRK 1.815 tis., "Prihod od dividendi i ostali novčani prinosi" HRK 175 tis.).
Napomena: Ukupan iznos stavke "Neto financijski rashodi" Revidiranog izvješća (Bilješka 11) u iznosu HRK 24.428 tis. je iskazan u stavkama "Financijski prihodi" (AOP 030; HRK 49.937 tis.) i "Financijski rashodi" (AOP 041; HRK 74.366 tis.).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</si>
</sst>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
    <numFmt numFmtId="165" formatCode="00"/>
    <numFmt numFmtId="166" formatCode="_-* #,##0_-;\-* #,##0_-;_-* &quot;-&quot;??_-;_-@_-"/>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b/>
      <sz val="9"/>
      <color rgb="FF333399"/>
      <name val="Arial"/>
      <family val="2"/>
      <charset val="238"/>
    </font>
    <font>
      <sz val="9"/>
      <color rgb="FF333399"/>
      <name val="Arial"/>
      <family val="2"/>
      <charset val="238"/>
    </font>
    <font>
      <sz val="9"/>
      <color theme="1"/>
      <name val="Arial"/>
      <family val="2"/>
      <charset val="238"/>
    </font>
    <font>
      <b/>
      <sz val="9"/>
      <color rgb="FF00B0F0"/>
      <name val="Arial"/>
      <family val="2"/>
      <charset val="238"/>
    </font>
    <font>
      <sz val="10"/>
      <color theme="1"/>
      <name val="Calibri"/>
      <family val="2"/>
      <charset val="238"/>
      <scheme val="minor"/>
    </font>
    <font>
      <i/>
      <sz val="9"/>
      <color theme="1"/>
      <name val="Arial"/>
      <family val="2"/>
      <charset val="238"/>
    </font>
    <font>
      <b/>
      <i/>
      <sz val="9"/>
      <color theme="1"/>
      <name val="Arial"/>
      <family val="2"/>
      <charset val="238"/>
    </font>
    <font>
      <b/>
      <sz val="9"/>
      <color rgb="FFFF0000"/>
      <name val="Arial"/>
      <family val="2"/>
      <charset val="238"/>
    </font>
    <font>
      <sz val="10"/>
      <name val="Arial"/>
      <family val="2"/>
      <charset val="238"/>
    </font>
    <font>
      <sz val="10"/>
      <color rgb="FFFF0000"/>
      <name val="Arial"/>
      <family val="2"/>
      <charset val="238"/>
    </font>
    <font>
      <b/>
      <i/>
      <sz val="9"/>
      <color rgb="FF333399"/>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249977111117893"/>
        <bgColor indexed="64"/>
      </patternFill>
    </fill>
  </fills>
  <borders count="7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theme="1"/>
      </left>
      <right style="hair">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1"/>
      </left>
      <right style="hair">
        <color indexed="64"/>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indexed="64"/>
      </right>
      <top style="thin">
        <color theme="0" tint="-0.34998626667073579"/>
      </top>
      <bottom style="medium">
        <color theme="1"/>
      </bottom>
      <diagonal/>
    </border>
    <border>
      <left style="thin">
        <color theme="0" tint="-0.34998626667073579"/>
      </left>
      <right style="hair">
        <color indexed="64"/>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style="medium">
        <color indexed="64"/>
      </left>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indexed="64"/>
      </right>
      <top style="medium">
        <color theme="1"/>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medium">
        <color theme="0" tint="-0.34998626667073579"/>
      </bottom>
      <diagonal/>
    </border>
    <border>
      <left style="thin">
        <color theme="0" tint="-0.34998626667073579"/>
      </left>
      <right style="thin">
        <color theme="0" tint="-0.34998626667073579"/>
      </right>
      <top style="medium">
        <color indexed="64"/>
      </top>
      <bottom style="medium">
        <color theme="0" tint="-0.34998626667073579"/>
      </bottom>
      <diagonal/>
    </border>
    <border>
      <left style="thin">
        <color theme="0" tint="-0.34998626667073579"/>
      </left>
      <right style="medium">
        <color indexed="64"/>
      </right>
      <top style="medium">
        <color indexed="64"/>
      </top>
      <bottom style="medium">
        <color theme="0" tint="-0.34998626667073579"/>
      </bottom>
      <diagonal/>
    </border>
    <border>
      <left style="medium">
        <color indexed="64"/>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top style="medium">
        <color theme="1"/>
      </top>
      <bottom/>
      <diagonal/>
    </border>
    <border>
      <left style="thin">
        <color theme="0" tint="-0.34998626667073579"/>
      </left>
      <right style="medium">
        <color theme="1"/>
      </right>
      <top style="medium">
        <color theme="1"/>
      </top>
      <bottom/>
      <diagonal/>
    </border>
    <border>
      <left style="thin">
        <color indexed="64"/>
      </left>
      <right/>
      <top style="thin">
        <color indexed="22"/>
      </top>
      <bottom style="medium">
        <color indexed="64"/>
      </bottom>
      <diagonal/>
    </border>
    <border>
      <left style="medium">
        <color indexed="64"/>
      </left>
      <right style="thin">
        <color indexed="64"/>
      </right>
      <top style="thin">
        <color indexed="22"/>
      </top>
      <bottom style="medium">
        <color indexed="64"/>
      </bottom>
      <diagonal/>
    </border>
    <border>
      <left style="thin">
        <color indexed="64"/>
      </left>
      <right style="thin">
        <color indexed="64"/>
      </right>
      <top style="thin">
        <color indexed="22"/>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medium">
        <color indexed="64"/>
      </left>
      <right style="hair">
        <color indexed="64"/>
      </right>
      <top style="thin">
        <color theme="0" tint="-0.34998626667073579"/>
      </top>
      <bottom style="thin">
        <color theme="0" tint="-0.34998626667073579"/>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xf numFmtId="43" fontId="50" fillId="0" borderId="0" applyFont="0" applyFill="0" applyBorder="0" applyAlignment="0" applyProtection="0"/>
  </cellStyleXfs>
  <cellXfs count="423">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0" fontId="0" fillId="10" borderId="0" xfId="0" applyFill="1" applyAlignment="1">
      <alignment horizontal="left"/>
    </xf>
    <xf numFmtId="0" fontId="2" fillId="10" borderId="0" xfId="0" applyFont="1" applyFill="1" applyAlignment="1">
      <alignment horizontal="left" vertical="top"/>
    </xf>
    <xf numFmtId="0" fontId="2" fillId="10" borderId="0" xfId="0" applyFont="1" applyFill="1" applyAlignment="1">
      <alignment horizontal="left" vertical="top" wrapText="1"/>
    </xf>
    <xf numFmtId="0" fontId="0" fillId="10" borderId="0" xfId="0" applyFill="1" applyAlignment="1">
      <alignment vertical="top"/>
    </xf>
    <xf numFmtId="0" fontId="24" fillId="10" borderId="0" xfId="0" applyFont="1" applyFill="1"/>
    <xf numFmtId="49" fontId="39" fillId="10" borderId="0" xfId="0" applyNumberFormat="1" applyFont="1" applyFill="1" applyAlignment="1">
      <alignment horizontal="center"/>
    </xf>
    <xf numFmtId="0" fontId="40" fillId="10" borderId="0" xfId="0" applyFont="1" applyFill="1"/>
    <xf numFmtId="0" fontId="41" fillId="10" borderId="0" xfId="0" applyFont="1" applyFill="1"/>
    <xf numFmtId="0" fontId="39" fillId="10" borderId="0" xfId="0" applyFont="1" applyFill="1"/>
    <xf numFmtId="0" fontId="39" fillId="10" borderId="0" xfId="0" applyFont="1" applyFill="1" applyAlignment="1">
      <alignment horizontal="center"/>
    </xf>
    <xf numFmtId="0" fontId="39" fillId="15" borderId="31" xfId="0" applyFont="1" applyFill="1" applyBorder="1" applyAlignment="1">
      <alignment vertical="center" wrapText="1"/>
    </xf>
    <xf numFmtId="49" fontId="39" fillId="15" borderId="32" xfId="0" applyNumberFormat="1" applyFont="1" applyFill="1" applyBorder="1" applyAlignment="1">
      <alignment horizontal="center" vertical="center" wrapText="1"/>
    </xf>
    <xf numFmtId="49" fontId="39" fillId="15" borderId="33" xfId="0" applyNumberFormat="1" applyFont="1" applyFill="1" applyBorder="1" applyAlignment="1">
      <alignment horizontal="center" vertical="center" wrapText="1"/>
    </xf>
    <xf numFmtId="0" fontId="39" fillId="15" borderId="34" xfId="0" applyFont="1" applyFill="1" applyBorder="1" applyAlignment="1">
      <alignment horizontal="center" vertical="center" wrapText="1"/>
    </xf>
    <xf numFmtId="0" fontId="42" fillId="9" borderId="35" xfId="0" applyFont="1" applyFill="1" applyBorder="1" applyAlignment="1">
      <alignment horizontal="left" vertical="center"/>
    </xf>
    <xf numFmtId="49" fontId="42" fillId="9" borderId="36" xfId="0" applyNumberFormat="1" applyFont="1" applyFill="1" applyBorder="1" applyAlignment="1">
      <alignment horizontal="center" vertical="center"/>
    </xf>
    <xf numFmtId="49" fontId="42" fillId="9" borderId="36" xfId="0" applyNumberFormat="1" applyFont="1" applyFill="1" applyBorder="1" applyAlignment="1">
      <alignment horizontal="center" vertical="center" wrapText="1"/>
    </xf>
    <xf numFmtId="3" fontId="42" fillId="9" borderId="36" xfId="0" applyNumberFormat="1" applyFont="1" applyFill="1" applyBorder="1" applyAlignment="1">
      <alignment horizontal="right" vertical="center"/>
    </xf>
    <xf numFmtId="0" fontId="43" fillId="9" borderId="37" xfId="0" applyFont="1" applyFill="1" applyBorder="1" applyAlignment="1">
      <alignment horizontal="left" vertical="center"/>
    </xf>
    <xf numFmtId="0" fontId="44" fillId="10" borderId="35" xfId="0" applyFont="1" applyFill="1" applyBorder="1" applyAlignment="1">
      <alignment horizontal="left" vertical="center"/>
    </xf>
    <xf numFmtId="49" fontId="44" fillId="10" borderId="36" xfId="0" applyNumberFormat="1" applyFont="1" applyFill="1" applyBorder="1" applyAlignment="1">
      <alignment horizontal="center" vertical="center"/>
    </xf>
    <xf numFmtId="3" fontId="44" fillId="10" borderId="36" xfId="0" applyNumberFormat="1" applyFont="1" applyFill="1" applyBorder="1" applyAlignment="1">
      <alignment horizontal="right" vertical="center"/>
    </xf>
    <xf numFmtId="0" fontId="44" fillId="10" borderId="37" xfId="0" applyFont="1" applyFill="1" applyBorder="1" applyAlignment="1">
      <alignment horizontal="left" vertical="center"/>
    </xf>
    <xf numFmtId="0" fontId="44" fillId="10" borderId="35" xfId="0" applyFont="1" applyFill="1" applyBorder="1" applyAlignment="1">
      <alignment horizontal="left" vertical="center" wrapText="1"/>
    </xf>
    <xf numFmtId="49" fontId="44" fillId="10" borderId="36" xfId="0" applyNumberFormat="1" applyFont="1" applyFill="1" applyBorder="1" applyAlignment="1">
      <alignment horizontal="center" vertical="center" wrapText="1"/>
    </xf>
    <xf numFmtId="3" fontId="44" fillId="0" borderId="36" xfId="0" applyNumberFormat="1" applyFont="1" applyFill="1" applyBorder="1" applyAlignment="1">
      <alignment horizontal="right" vertical="center"/>
    </xf>
    <xf numFmtId="0" fontId="44" fillId="0" borderId="37" xfId="0" applyFont="1" applyFill="1" applyBorder="1" applyAlignment="1">
      <alignment horizontal="left" vertical="center" wrapText="1"/>
    </xf>
    <xf numFmtId="0" fontId="44" fillId="10" borderId="37" xfId="0" applyFont="1" applyFill="1" applyBorder="1" applyAlignment="1">
      <alignment horizontal="left" vertical="center" wrapText="1"/>
    </xf>
    <xf numFmtId="0" fontId="44" fillId="0" borderId="35" xfId="0" applyFont="1" applyFill="1" applyBorder="1" applyAlignment="1">
      <alignment horizontal="left" vertical="center"/>
    </xf>
    <xf numFmtId="49" fontId="44" fillId="0" borderId="36" xfId="0" applyNumberFormat="1" applyFont="1" applyFill="1" applyBorder="1" applyAlignment="1">
      <alignment horizontal="center" vertical="center"/>
    </xf>
    <xf numFmtId="49" fontId="44" fillId="0" borderId="36" xfId="0" applyNumberFormat="1" applyFont="1" applyFill="1" applyBorder="1" applyAlignment="1">
      <alignment horizontal="center" vertical="center" wrapText="1"/>
    </xf>
    <xf numFmtId="0" fontId="44" fillId="10" borderId="38" xfId="0" applyFont="1" applyFill="1" applyBorder="1" applyAlignment="1">
      <alignment horizontal="left" vertical="center"/>
    </xf>
    <xf numFmtId="49" fontId="39" fillId="10" borderId="39" xfId="0" applyNumberFormat="1" applyFont="1" applyFill="1" applyBorder="1" applyAlignment="1">
      <alignment horizontal="center" vertical="center"/>
    </xf>
    <xf numFmtId="3" fontId="44" fillId="10" borderId="39" xfId="0" applyNumberFormat="1" applyFont="1" applyFill="1" applyBorder="1" applyAlignment="1">
      <alignment horizontal="right" vertical="center"/>
    </xf>
    <xf numFmtId="0" fontId="44" fillId="10" borderId="39" xfId="0" applyFont="1" applyFill="1" applyBorder="1" applyAlignment="1">
      <alignment horizontal="right" vertical="center"/>
    </xf>
    <xf numFmtId="0" fontId="44" fillId="10" borderId="40" xfId="0" applyFont="1" applyFill="1" applyBorder="1" applyAlignment="1">
      <alignment wrapText="1"/>
    </xf>
    <xf numFmtId="3" fontId="42" fillId="9" borderId="41" xfId="0" applyNumberFormat="1" applyFont="1" applyFill="1" applyBorder="1" applyAlignment="1">
      <alignment horizontal="right" vertical="center"/>
    </xf>
    <xf numFmtId="0" fontId="42" fillId="9" borderId="37" xfId="0" applyFont="1" applyFill="1" applyBorder="1" applyAlignment="1">
      <alignment horizontal="left" vertical="center" wrapText="1"/>
    </xf>
    <xf numFmtId="0" fontId="44" fillId="0" borderId="42" xfId="0" applyFont="1" applyFill="1" applyBorder="1" applyAlignment="1">
      <alignment vertical="center" wrapText="1"/>
    </xf>
    <xf numFmtId="0" fontId="44" fillId="0" borderId="35" xfId="0" applyFont="1" applyFill="1" applyBorder="1" applyAlignment="1">
      <alignment horizontal="left" vertical="center" wrapText="1"/>
    </xf>
    <xf numFmtId="0" fontId="44" fillId="10" borderId="43" xfId="0" applyFont="1" applyFill="1" applyBorder="1" applyAlignment="1">
      <alignment wrapText="1"/>
    </xf>
    <xf numFmtId="0" fontId="42" fillId="9" borderId="38" xfId="0" applyFont="1" applyFill="1" applyBorder="1" applyAlignment="1">
      <alignment horizontal="left" vertical="center" wrapText="1"/>
    </xf>
    <xf numFmtId="49" fontId="42" fillId="9" borderId="44" xfId="0" applyNumberFormat="1" applyFont="1" applyFill="1" applyBorder="1" applyAlignment="1">
      <alignment horizontal="center" vertical="center" wrapText="1"/>
    </xf>
    <xf numFmtId="0" fontId="39" fillId="16" borderId="45" xfId="0" applyFont="1" applyFill="1" applyBorder="1" applyAlignment="1">
      <alignment horizontal="left" vertical="center"/>
    </xf>
    <xf numFmtId="49" fontId="39" fillId="16" borderId="46" xfId="0" applyNumberFormat="1" applyFont="1" applyFill="1" applyBorder="1" applyAlignment="1">
      <alignment horizontal="center" vertical="center"/>
    </xf>
    <xf numFmtId="49" fontId="39" fillId="16" borderId="47" xfId="0" applyNumberFormat="1" applyFont="1" applyFill="1" applyBorder="1" applyAlignment="1">
      <alignment horizontal="center" vertical="center"/>
    </xf>
    <xf numFmtId="3" fontId="39" fillId="16" borderId="47" xfId="0" applyNumberFormat="1" applyFont="1" applyFill="1" applyBorder="1" applyAlignment="1">
      <alignment horizontal="right" vertical="center"/>
    </xf>
    <xf numFmtId="3" fontId="39" fillId="16" borderId="48" xfId="0" applyNumberFormat="1" applyFont="1" applyFill="1" applyBorder="1" applyAlignment="1">
      <alignment horizontal="right" vertical="center"/>
    </xf>
    <xf numFmtId="0" fontId="44" fillId="10" borderId="49" xfId="0" applyFont="1" applyFill="1" applyBorder="1" applyAlignment="1">
      <alignment horizontal="left" vertical="center"/>
    </xf>
    <xf numFmtId="49" fontId="39" fillId="10" borderId="50" xfId="0" applyNumberFormat="1" applyFont="1" applyFill="1" applyBorder="1" applyAlignment="1">
      <alignment horizontal="center" vertical="center"/>
    </xf>
    <xf numFmtId="49" fontId="39" fillId="10" borderId="51" xfId="0" applyNumberFormat="1" applyFont="1" applyFill="1" applyBorder="1" applyAlignment="1">
      <alignment horizontal="center" vertical="center"/>
    </xf>
    <xf numFmtId="0" fontId="44" fillId="10" borderId="51" xfId="0" applyFont="1" applyFill="1" applyBorder="1" applyAlignment="1">
      <alignment horizontal="right" vertical="center"/>
    </xf>
    <xf numFmtId="0" fontId="44" fillId="10" borderId="52" xfId="0" applyFont="1" applyFill="1" applyBorder="1" applyAlignment="1">
      <alignment horizontal="left" vertical="center"/>
    </xf>
    <xf numFmtId="0" fontId="42" fillId="9" borderId="53" xfId="0" applyFont="1" applyFill="1" applyBorder="1" applyAlignment="1">
      <alignment vertical="center"/>
    </xf>
    <xf numFmtId="49" fontId="42" fillId="9" borderId="54" xfId="0" applyNumberFormat="1" applyFont="1" applyFill="1" applyBorder="1" applyAlignment="1">
      <alignment horizontal="center" vertical="center"/>
    </xf>
    <xf numFmtId="3" fontId="42" fillId="9" borderId="55" xfId="0" applyNumberFormat="1" applyFont="1" applyFill="1" applyBorder="1" applyAlignment="1">
      <alignment horizontal="right" vertical="center"/>
    </xf>
    <xf numFmtId="3" fontId="42" fillId="9" borderId="56" xfId="0" applyNumberFormat="1" applyFont="1" applyFill="1" applyBorder="1" applyAlignment="1">
      <alignment horizontal="right" vertical="center"/>
    </xf>
    <xf numFmtId="0" fontId="42" fillId="9" borderId="57" xfId="0" applyFont="1" applyFill="1" applyBorder="1" applyAlignment="1">
      <alignment horizontal="left" vertical="center" wrapText="1"/>
    </xf>
    <xf numFmtId="0" fontId="44" fillId="10" borderId="58" xfId="0" applyFont="1" applyFill="1" applyBorder="1" applyAlignment="1">
      <alignment horizontal="left" vertical="center"/>
    </xf>
    <xf numFmtId="0" fontId="44" fillId="10" borderId="44" xfId="0" applyFont="1" applyFill="1" applyBorder="1" applyAlignment="1">
      <alignment horizontal="left" vertical="center"/>
    </xf>
    <xf numFmtId="0" fontId="42" fillId="9" borderId="58" xfId="0" applyFont="1" applyFill="1" applyBorder="1" applyAlignment="1">
      <alignment horizontal="left" vertical="center" wrapText="1"/>
    </xf>
    <xf numFmtId="3" fontId="42" fillId="9" borderId="37" xfId="0" applyNumberFormat="1" applyFont="1" applyFill="1" applyBorder="1" applyAlignment="1">
      <alignment horizontal="left" vertical="top" wrapText="1"/>
    </xf>
    <xf numFmtId="0" fontId="44" fillId="10" borderId="59" xfId="0" applyFont="1" applyFill="1" applyBorder="1" applyAlignment="1">
      <alignment horizontal="left" vertical="center"/>
    </xf>
    <xf numFmtId="0" fontId="42" fillId="9" borderId="37" xfId="0" applyFont="1" applyFill="1" applyBorder="1" applyAlignment="1">
      <alignment vertical="center" wrapText="1"/>
    </xf>
    <xf numFmtId="0" fontId="44" fillId="10" borderId="60" xfId="0" applyFont="1" applyFill="1" applyBorder="1" applyAlignment="1">
      <alignment horizontal="left" vertical="center" wrapText="1"/>
    </xf>
    <xf numFmtId="0" fontId="44" fillId="0" borderId="37" xfId="0" applyFont="1" applyFill="1" applyBorder="1" applyAlignment="1">
      <alignment horizontal="left" vertical="center"/>
    </xf>
    <xf numFmtId="0" fontId="44" fillId="10" borderId="58"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44" fillId="10" borderId="38" xfId="0" applyFont="1" applyFill="1" applyBorder="1" applyAlignment="1">
      <alignment horizontal="left" vertical="center" wrapText="1"/>
    </xf>
    <xf numFmtId="0" fontId="46" fillId="0" borderId="0" xfId="0" quotePrefix="1" applyFont="1" applyAlignment="1">
      <alignment vertical="center"/>
    </xf>
    <xf numFmtId="0" fontId="46" fillId="0" borderId="0" xfId="0" quotePrefix="1" applyFont="1" applyAlignment="1">
      <alignment horizontal="left" vertical="center"/>
    </xf>
    <xf numFmtId="0" fontId="39" fillId="16" borderId="61" xfId="0" applyFont="1" applyFill="1" applyBorder="1" applyAlignment="1">
      <alignment horizontal="left" vertical="center"/>
    </xf>
    <xf numFmtId="49" fontId="39" fillId="16" borderId="62" xfId="0" applyNumberFormat="1" applyFont="1" applyFill="1" applyBorder="1" applyAlignment="1">
      <alignment horizontal="center" vertical="center"/>
    </xf>
    <xf numFmtId="3" fontId="39" fillId="16" borderId="62" xfId="0" applyNumberFormat="1" applyFont="1" applyFill="1" applyBorder="1" applyAlignment="1">
      <alignment horizontal="right" vertical="center"/>
    </xf>
    <xf numFmtId="3" fontId="39" fillId="16" borderId="63" xfId="0" applyNumberFormat="1" applyFont="1" applyFill="1" applyBorder="1" applyAlignment="1">
      <alignment horizontal="right" vertical="center"/>
    </xf>
    <xf numFmtId="0" fontId="0" fillId="10" borderId="0" xfId="0" applyFill="1"/>
    <xf numFmtId="3" fontId="0" fillId="10" borderId="0" xfId="0" applyNumberFormat="1" applyFill="1"/>
    <xf numFmtId="49" fontId="39" fillId="10" borderId="0" xfId="0" applyNumberFormat="1" applyFont="1" applyFill="1" applyAlignment="1">
      <alignment horizontal="center" vertical="center"/>
    </xf>
    <xf numFmtId="49" fontId="39" fillId="10" borderId="0" xfId="0" applyNumberFormat="1" applyFont="1" applyFill="1" applyAlignment="1">
      <alignment horizontal="center" vertical="center" wrapText="1"/>
    </xf>
    <xf numFmtId="0" fontId="44" fillId="10" borderId="0" xfId="0" applyFont="1" applyFill="1"/>
    <xf numFmtId="0" fontId="47" fillId="10" borderId="0" xfId="0" applyFont="1" applyFill="1" applyBorder="1"/>
    <xf numFmtId="49" fontId="48" fillId="10" borderId="0" xfId="0" applyNumberFormat="1" applyFont="1" applyFill="1" applyBorder="1" applyAlignment="1">
      <alignment horizontal="center" vertical="center"/>
    </xf>
    <xf numFmtId="49" fontId="48" fillId="10" borderId="0" xfId="0" applyNumberFormat="1" applyFont="1" applyFill="1" applyBorder="1" applyAlignment="1">
      <alignment horizontal="center" vertical="center" wrapText="1"/>
    </xf>
    <xf numFmtId="3" fontId="39" fillId="10" borderId="0" xfId="0" applyNumberFormat="1" applyFont="1" applyFill="1" applyBorder="1" applyAlignment="1">
      <alignment horizontal="center"/>
    </xf>
    <xf numFmtId="3" fontId="49" fillId="10" borderId="0" xfId="0" applyNumberFormat="1" applyFont="1" applyFill="1" applyBorder="1" applyAlignment="1">
      <alignment horizontal="center"/>
    </xf>
    <xf numFmtId="0" fontId="49" fillId="10" borderId="0" xfId="0" applyFont="1" applyFill="1" applyBorder="1" applyAlignment="1">
      <alignment vertical="center"/>
    </xf>
    <xf numFmtId="0" fontId="39" fillId="15" borderId="64" xfId="0" applyFont="1" applyFill="1" applyBorder="1" applyAlignment="1">
      <alignment vertical="center" wrapText="1"/>
    </xf>
    <xf numFmtId="49" fontId="39" fillId="15" borderId="65" xfId="0" applyNumberFormat="1" applyFont="1" applyFill="1" applyBorder="1" applyAlignment="1">
      <alignment horizontal="center" vertical="center" wrapText="1"/>
    </xf>
    <xf numFmtId="3" fontId="39" fillId="15" borderId="65" xfId="0" applyNumberFormat="1" applyFont="1" applyFill="1" applyBorder="1" applyAlignment="1">
      <alignment horizontal="center" vertical="center" wrapText="1"/>
    </xf>
    <xf numFmtId="0" fontId="39" fillId="15" borderId="66" xfId="0" applyFont="1" applyFill="1" applyBorder="1" applyAlignment="1">
      <alignment horizontal="center" vertical="center"/>
    </xf>
    <xf numFmtId="0" fontId="42" fillId="9" borderId="67" xfId="0" applyFont="1" applyFill="1" applyBorder="1" applyAlignment="1">
      <alignment vertical="center" wrapText="1"/>
    </xf>
    <xf numFmtId="49" fontId="42" fillId="9" borderId="68" xfId="0" applyNumberFormat="1" applyFont="1" applyFill="1" applyBorder="1" applyAlignment="1">
      <alignment horizontal="center" vertical="center"/>
    </xf>
    <xf numFmtId="49" fontId="42" fillId="9" borderId="68" xfId="0" applyNumberFormat="1" applyFont="1" applyFill="1" applyBorder="1" applyAlignment="1">
      <alignment horizontal="center" vertical="center" wrapText="1"/>
    </xf>
    <xf numFmtId="3" fontId="42" fillId="9" borderId="68" xfId="0" applyNumberFormat="1" applyFont="1" applyFill="1" applyBorder="1" applyAlignment="1">
      <alignment horizontal="right" vertical="center"/>
    </xf>
    <xf numFmtId="0" fontId="43" fillId="9" borderId="69" xfId="0" applyFont="1" applyFill="1" applyBorder="1" applyAlignment="1">
      <alignment horizontal="left" vertical="center"/>
    </xf>
    <xf numFmtId="49" fontId="39" fillId="10" borderId="39" xfId="0" applyNumberFormat="1" applyFont="1" applyFill="1" applyBorder="1" applyAlignment="1">
      <alignment horizontal="center" vertical="center" wrapText="1"/>
    </xf>
    <xf numFmtId="0" fontId="44" fillId="10" borderId="43" xfId="0" applyFont="1" applyFill="1" applyBorder="1" applyAlignment="1">
      <alignment horizontal="left" vertical="center"/>
    </xf>
    <xf numFmtId="0" fontId="42" fillId="9" borderId="58" xfId="0" applyFont="1" applyFill="1" applyBorder="1" applyAlignment="1">
      <alignment horizontal="left" vertical="center"/>
    </xf>
    <xf numFmtId="0" fontId="5" fillId="10" borderId="37" xfId="0" applyFont="1" applyFill="1" applyBorder="1" applyAlignment="1">
      <alignment horizontal="left" vertical="center" wrapText="1"/>
    </xf>
    <xf numFmtId="3" fontId="0" fillId="0" borderId="0" xfId="0" applyNumberFormat="1"/>
    <xf numFmtId="0" fontId="42" fillId="0" borderId="58" xfId="0" applyFont="1" applyFill="1" applyBorder="1" applyAlignment="1">
      <alignment horizontal="left" vertical="center"/>
    </xf>
    <xf numFmtId="49" fontId="42" fillId="0" borderId="36" xfId="0" applyNumberFormat="1" applyFont="1" applyFill="1" applyBorder="1" applyAlignment="1">
      <alignment horizontal="center" vertical="center"/>
    </xf>
    <xf numFmtId="49" fontId="42" fillId="0" borderId="36" xfId="0" applyNumberFormat="1" applyFont="1" applyFill="1" applyBorder="1" applyAlignment="1">
      <alignment horizontal="center" vertical="center" wrapText="1"/>
    </xf>
    <xf numFmtId="3" fontId="42" fillId="0" borderId="36" xfId="0" applyNumberFormat="1" applyFont="1" applyFill="1" applyBorder="1" applyAlignment="1">
      <alignment horizontal="right" vertical="center"/>
    </xf>
    <xf numFmtId="0" fontId="42" fillId="0" borderId="37" xfId="0" applyFont="1" applyFill="1" applyBorder="1" applyAlignment="1">
      <alignment horizontal="left" vertical="center" wrapText="1"/>
    </xf>
    <xf numFmtId="0" fontId="0" fillId="0" borderId="0" xfId="0" applyFill="1"/>
    <xf numFmtId="0" fontId="42" fillId="0" borderId="58" xfId="0" applyFont="1" applyFill="1" applyBorder="1" applyAlignment="1">
      <alignment horizontal="left" vertical="center" wrapText="1"/>
    </xf>
    <xf numFmtId="0" fontId="39" fillId="10" borderId="59" xfId="0" applyFont="1" applyFill="1" applyBorder="1" applyAlignment="1">
      <alignment horizontal="left" vertical="center"/>
    </xf>
    <xf numFmtId="3" fontId="42" fillId="10" borderId="39" xfId="0" applyNumberFormat="1" applyFont="1" applyFill="1" applyBorder="1" applyAlignment="1">
      <alignment horizontal="right" vertical="center"/>
    </xf>
    <xf numFmtId="0" fontId="39" fillId="10" borderId="39" xfId="0" applyFont="1" applyFill="1" applyBorder="1" applyAlignment="1">
      <alignment horizontal="right" vertical="center"/>
    </xf>
    <xf numFmtId="0" fontId="39" fillId="10" borderId="43" xfId="0" applyFont="1" applyFill="1" applyBorder="1" applyAlignment="1">
      <alignment horizontal="left" vertical="center"/>
    </xf>
    <xf numFmtId="0" fontId="42" fillId="9" borderId="37" xfId="0" applyFont="1" applyFill="1" applyBorder="1" applyAlignment="1">
      <alignment horizontal="left" vertical="center"/>
    </xf>
    <xf numFmtId="3" fontId="43" fillId="10" borderId="39" xfId="0" applyNumberFormat="1" applyFont="1" applyFill="1" applyBorder="1" applyAlignment="1">
      <alignment horizontal="right" vertical="center"/>
    </xf>
    <xf numFmtId="0" fontId="42" fillId="9" borderId="61" xfId="0" applyFont="1" applyFill="1" applyBorder="1" applyAlignment="1">
      <alignment horizontal="left" vertical="center"/>
    </xf>
    <xf numFmtId="49" fontId="42" fillId="9" borderId="62" xfId="0" applyNumberFormat="1" applyFont="1" applyFill="1" applyBorder="1" applyAlignment="1">
      <alignment horizontal="center" vertical="center"/>
    </xf>
    <xf numFmtId="49" fontId="42" fillId="9" borderId="62" xfId="0" applyNumberFormat="1" applyFont="1" applyFill="1" applyBorder="1" applyAlignment="1">
      <alignment horizontal="center" vertical="center" wrapText="1"/>
    </xf>
    <xf numFmtId="3" fontId="42" fillId="9" borderId="62" xfId="0" applyNumberFormat="1" applyFont="1" applyFill="1" applyBorder="1" applyAlignment="1">
      <alignment horizontal="right" vertical="center"/>
    </xf>
    <xf numFmtId="0" fontId="43" fillId="9" borderId="63" xfId="0" applyFont="1" applyFill="1" applyBorder="1" applyAlignment="1">
      <alignment horizontal="left" vertical="center"/>
    </xf>
    <xf numFmtId="49" fontId="42" fillId="9" borderId="44" xfId="0" applyNumberFormat="1" applyFont="1" applyFill="1" applyBorder="1" applyAlignment="1">
      <alignment horizontal="center" vertical="center"/>
    </xf>
    <xf numFmtId="0" fontId="42" fillId="9" borderId="60" xfId="0" applyFont="1" applyFill="1" applyBorder="1" applyAlignment="1">
      <alignment horizontal="left" vertical="center" wrapText="1"/>
    </xf>
    <xf numFmtId="0" fontId="43" fillId="9" borderId="60" xfId="0" applyFont="1" applyFill="1" applyBorder="1" applyAlignment="1">
      <alignment horizontal="left" vertical="center"/>
    </xf>
    <xf numFmtId="0" fontId="43" fillId="9" borderId="71" xfId="0" applyFont="1" applyFill="1" applyBorder="1" applyAlignment="1">
      <alignment horizontal="left" vertical="center"/>
    </xf>
    <xf numFmtId="0" fontId="39" fillId="15" borderId="72" xfId="0" applyFont="1" applyFill="1" applyBorder="1" applyAlignment="1">
      <alignment horizontal="left" vertical="center" wrapText="1"/>
    </xf>
    <xf numFmtId="0" fontId="39" fillId="15" borderId="73" xfId="0" applyFont="1" applyFill="1" applyBorder="1" applyAlignment="1">
      <alignment horizontal="center" vertical="center" wrapText="1"/>
    </xf>
    <xf numFmtId="0" fontId="42" fillId="9" borderId="70" xfId="0" applyFont="1" applyFill="1" applyBorder="1" applyAlignment="1">
      <alignment horizontal="left" vertical="center" wrapText="1"/>
    </xf>
    <xf numFmtId="0" fontId="12" fillId="9" borderId="74" xfId="0" applyFont="1" applyFill="1" applyBorder="1" applyAlignment="1" applyProtection="1">
      <alignment horizontal="left" vertical="center" wrapText="1"/>
    </xf>
    <xf numFmtId="0" fontId="15" fillId="9" borderId="75" xfId="0" applyFont="1" applyFill="1" applyBorder="1" applyAlignment="1" applyProtection="1">
      <alignment vertical="center" wrapText="1"/>
    </xf>
    <xf numFmtId="49" fontId="15" fillId="9" borderId="76" xfId="0" applyNumberFormat="1" applyFont="1" applyFill="1" applyBorder="1" applyAlignment="1" applyProtection="1">
      <alignment horizontal="center" vertical="center" wrapText="1"/>
    </xf>
    <xf numFmtId="0" fontId="15" fillId="9" borderId="76" xfId="0" applyFont="1" applyFill="1" applyBorder="1" applyAlignment="1" applyProtection="1">
      <alignment horizontal="center" vertical="center" wrapText="1"/>
    </xf>
    <xf numFmtId="3" fontId="42" fillId="9" borderId="76" xfId="0" applyNumberFormat="1" applyFont="1" applyFill="1" applyBorder="1" applyAlignment="1" applyProtection="1">
      <alignment vertical="center" wrapText="1"/>
    </xf>
    <xf numFmtId="3" fontId="15" fillId="9" borderId="76" xfId="0" applyNumberFormat="1" applyFont="1" applyFill="1" applyBorder="1" applyAlignment="1" applyProtection="1">
      <alignment vertical="center" wrapText="1"/>
    </xf>
    <xf numFmtId="0" fontId="42" fillId="9" borderId="76" xfId="0" applyFont="1" applyFill="1" applyBorder="1" applyAlignment="1" applyProtection="1">
      <alignment vertical="center" wrapText="1"/>
    </xf>
    <xf numFmtId="0" fontId="2" fillId="0" borderId="0" xfId="0" applyFont="1" applyAlignment="1">
      <alignment vertical="top"/>
    </xf>
    <xf numFmtId="49" fontId="42" fillId="9" borderId="44" xfId="0" applyNumberFormat="1" applyFont="1" applyFill="1" applyBorder="1" applyAlignment="1">
      <alignment horizontal="left" vertical="center"/>
    </xf>
    <xf numFmtId="0" fontId="2" fillId="0" borderId="0" xfId="0" applyFont="1"/>
    <xf numFmtId="166" fontId="2" fillId="0" borderId="0" xfId="6" applyNumberFormat="1" applyFont="1" applyAlignment="1">
      <alignment vertical="top"/>
    </xf>
    <xf numFmtId="166" fontId="0" fillId="0" borderId="0" xfId="6" applyNumberFormat="1" applyFont="1"/>
    <xf numFmtId="166" fontId="2" fillId="0" borderId="0" xfId="6" applyNumberFormat="1" applyFont="1"/>
    <xf numFmtId="166" fontId="0" fillId="0" borderId="0" xfId="6" applyNumberFormat="1" applyFont="1" applyFill="1"/>
    <xf numFmtId="0" fontId="51" fillId="0" borderId="0" xfId="0" quotePrefix="1" applyFont="1"/>
    <xf numFmtId="0" fontId="5" fillId="10" borderId="35" xfId="0" applyFont="1" applyFill="1" applyBorder="1" applyAlignment="1">
      <alignment horizontal="left" vertical="center"/>
    </xf>
    <xf numFmtId="49" fontId="5" fillId="10" borderId="36" xfId="0" applyNumberFormat="1" applyFont="1" applyFill="1" applyBorder="1" applyAlignment="1">
      <alignment horizontal="center" vertical="center"/>
    </xf>
    <xf numFmtId="3" fontId="5" fillId="10" borderId="36" xfId="0" applyNumberFormat="1" applyFont="1" applyFill="1" applyBorder="1" applyAlignment="1">
      <alignment horizontal="right" vertical="center"/>
    </xf>
    <xf numFmtId="0" fontId="5" fillId="0" borderId="35" xfId="0" applyFont="1" applyFill="1" applyBorder="1" applyAlignment="1">
      <alignment horizontal="left" vertical="center" wrapText="1"/>
    </xf>
    <xf numFmtId="49" fontId="5" fillId="0" borderId="36" xfId="0" applyNumberFormat="1" applyFont="1" applyFill="1" applyBorder="1" applyAlignment="1">
      <alignment horizontal="center" vertical="center" wrapText="1"/>
    </xf>
    <xf numFmtId="3" fontId="5" fillId="0" borderId="36" xfId="0" applyNumberFormat="1" applyFont="1" applyFill="1" applyBorder="1" applyAlignment="1">
      <alignment horizontal="right" vertical="center"/>
    </xf>
    <xf numFmtId="0" fontId="5" fillId="10" borderId="58" xfId="0" applyFont="1" applyFill="1" applyBorder="1" applyAlignment="1">
      <alignment horizontal="left" vertical="center" wrapText="1"/>
    </xf>
    <xf numFmtId="49" fontId="5" fillId="10" borderId="36" xfId="0" applyNumberFormat="1" applyFont="1" applyFill="1" applyBorder="1" applyAlignment="1">
      <alignment horizontal="center" vertical="center" wrapText="1"/>
    </xf>
    <xf numFmtId="0" fontId="5" fillId="10" borderId="58" xfId="0" applyFont="1" applyFill="1" applyBorder="1" applyAlignment="1">
      <alignment horizontal="left" vertical="center"/>
    </xf>
    <xf numFmtId="0" fontId="5" fillId="10" borderId="35" xfId="0" applyFont="1" applyFill="1" applyBorder="1" applyAlignment="1">
      <alignment horizontal="left" vertical="center" wrapText="1"/>
    </xf>
    <xf numFmtId="166" fontId="0" fillId="0" borderId="0" xfId="0" applyNumberFormat="1"/>
    <xf numFmtId="166" fontId="51" fillId="0" borderId="0" xfId="6" applyNumberFormat="1" applyFont="1"/>
    <xf numFmtId="3" fontId="51" fillId="0" borderId="0" xfId="0" applyNumberFormat="1" applyFont="1"/>
    <xf numFmtId="0" fontId="51" fillId="0" borderId="0" xfId="0" applyFont="1"/>
    <xf numFmtId="0" fontId="42" fillId="9" borderId="77" xfId="0" applyFont="1" applyFill="1" applyBorder="1" applyAlignment="1">
      <alignment horizontal="left" vertical="center" wrapText="1"/>
    </xf>
    <xf numFmtId="49" fontId="42" fillId="9" borderId="54" xfId="0" applyNumberFormat="1" applyFont="1" applyFill="1" applyBorder="1" applyAlignment="1">
      <alignment horizontal="center" vertical="center" wrapText="1"/>
    </xf>
    <xf numFmtId="3" fontId="42" fillId="9" borderId="54" xfId="0" applyNumberFormat="1" applyFont="1" applyFill="1" applyBorder="1" applyAlignment="1">
      <alignment horizontal="right" vertical="center"/>
    </xf>
    <xf numFmtId="0" fontId="44" fillId="10" borderId="78" xfId="0" applyFont="1" applyFill="1" applyBorder="1" applyAlignment="1">
      <alignment horizontal="left" vertical="center"/>
    </xf>
    <xf numFmtId="0" fontId="44" fillId="10" borderId="78" xfId="0" applyFont="1" applyFill="1" applyBorder="1" applyAlignment="1">
      <alignment horizontal="left" vertical="center" wrapText="1"/>
    </xf>
    <xf numFmtId="3" fontId="40" fillId="10" borderId="36" xfId="0" applyNumberFormat="1" applyFont="1" applyFill="1" applyBorder="1" applyAlignment="1">
      <alignment horizontal="right" vertical="center"/>
    </xf>
    <xf numFmtId="3" fontId="49" fillId="9" borderId="36" xfId="0" applyNumberFormat="1" applyFont="1" applyFill="1" applyBorder="1" applyAlignment="1">
      <alignment horizontal="right" vertical="center"/>
    </xf>
    <xf numFmtId="3" fontId="49" fillId="16" borderId="47" xfId="0" applyNumberFormat="1" applyFont="1" applyFill="1" applyBorder="1" applyAlignment="1">
      <alignment horizontal="right" vertical="center"/>
    </xf>
    <xf numFmtId="3" fontId="49" fillId="9" borderId="54" xfId="0" applyNumberFormat="1" applyFont="1" applyFill="1" applyBorder="1" applyAlignment="1">
      <alignment horizontal="right" vertical="center"/>
    </xf>
    <xf numFmtId="3" fontId="49" fillId="9" borderId="76" xfId="0" applyNumberFormat="1" applyFont="1" applyFill="1" applyBorder="1" applyAlignment="1" applyProtection="1">
      <alignment vertical="center" wrapText="1"/>
    </xf>
    <xf numFmtId="0" fontId="49" fillId="9" borderId="37" xfId="0" applyFont="1" applyFill="1" applyBorder="1" applyAlignment="1">
      <alignment horizontal="left" vertical="center" wrapText="1"/>
    </xf>
    <xf numFmtId="0" fontId="28" fillId="10" borderId="0" xfId="0" applyFont="1" applyFill="1" applyBorder="1"/>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Border="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28" fillId="10" borderId="0" xfId="0" applyFont="1" applyFill="1" applyBorder="1" applyProtection="1">
      <protection locked="0"/>
    </xf>
    <xf numFmtId="0" fontId="28" fillId="10" borderId="0" xfId="0" applyFont="1" applyFill="1" applyBorder="1" applyAlignment="1">
      <alignment vertical="top"/>
    </xf>
    <xf numFmtId="0" fontId="28" fillId="10" borderId="0" xfId="0" applyFont="1" applyFill="1" applyBorder="1" applyAlignment="1">
      <alignment vertical="top" wrapText="1"/>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5" fillId="0" borderId="30"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indent="1"/>
    </xf>
    <xf numFmtId="0" fontId="5" fillId="10"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inden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21"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3" fillId="0" borderId="25" xfId="0" applyFont="1" applyBorder="1" applyProtection="1"/>
    <xf numFmtId="0" fontId="18"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0" fontId="0" fillId="10" borderId="0" xfId="0" applyFill="1" applyAlignment="1">
      <alignment horizontal="left"/>
    </xf>
    <xf numFmtId="0" fontId="0" fillId="10" borderId="0" xfId="0" applyFill="1" applyAlignment="1">
      <alignment horizontal="left" wrapText="1"/>
    </xf>
    <xf numFmtId="0" fontId="39" fillId="15" borderId="0" xfId="0" applyFont="1" applyFill="1" applyAlignment="1">
      <alignment horizontal="center"/>
    </xf>
    <xf numFmtId="0" fontId="39" fillId="17" borderId="0" xfId="0" applyFont="1" applyFill="1" applyAlignment="1">
      <alignment horizontal="center"/>
    </xf>
    <xf numFmtId="0" fontId="2" fillId="0" borderId="0" xfId="0" applyFont="1" applyAlignment="1">
      <alignment horizontal="left" vertical="top" wrapText="1"/>
    </xf>
    <xf numFmtId="0" fontId="24" fillId="10" borderId="0" xfId="0" applyFont="1" applyFill="1" applyAlignment="1">
      <alignment horizontal="left" wrapText="1"/>
    </xf>
  </cellXfs>
  <cellStyles count="7">
    <cellStyle name="Comma" xfId="6" builtinId="3"/>
    <cellStyle name="Hyperlink 2" xfId="2"/>
    <cellStyle name="Normal" xfId="0" builtinId="0"/>
    <cellStyle name="Normal 2" xfId="3"/>
    <cellStyle name="Normal 2 2" xfId="4"/>
    <cellStyle name="Normal 4 2" xfId="5"/>
    <cellStyle name="Style 1" xfId="1"/>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GFI-IZD-POD/Izvjesce/Godina" xmlDataType="integer"/>
    </xmlCellPr>
  </singleXmlCell>
  <singleXmlCell id="2" r="C16" connectionId="0">
    <xmlCellPr id="1" uniqueName="sif_ust">
      <xmlPr mapId="2" xpath="/GFI-IZD-POD/Izvjesce/sif_ust" xmlDataType="string"/>
    </xmlCellPr>
  </singleXmlCell>
  <singleXmlCell id="3" r="C30" connectionId="0">
    <xmlCellPr id="1" uniqueName="AtribIzv">
      <xmlPr mapId="2"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2" xpath="/GFI-IZD-POD/IFP-GFI-IZD-POD_1000370/P1074366" xmlDataType="decimal"/>
    </xmlCellPr>
  </singleXmlCell>
  <singleXmlCell id="5" r="I8" connectionId="0">
    <xmlCellPr id="1" uniqueName="P1074367">
      <xmlPr mapId="2" xpath="/GFI-IZD-POD/IFP-GFI-IZD-POD_1000370/P1074367" xmlDataType="decimal"/>
    </xmlCellPr>
  </singleXmlCell>
  <singleXmlCell id="6" r="H9" connectionId="0">
    <xmlCellPr id="1" uniqueName="P1074368">
      <xmlPr mapId="2" xpath="/GFI-IZD-POD/IFP-GFI-IZD-POD_1000370/P1074368" xmlDataType="decimal"/>
    </xmlCellPr>
  </singleXmlCell>
  <singleXmlCell id="7" r="I9" connectionId="0">
    <xmlCellPr id="1" uniqueName="P1074369">
      <xmlPr mapId="2" xpath="/GFI-IZD-POD/IFP-GFI-IZD-POD_1000370/P1074369" xmlDataType="decimal"/>
    </xmlCellPr>
  </singleXmlCell>
  <singleXmlCell id="8" r="H10" connectionId="0">
    <xmlCellPr id="1" uniqueName="P1074370">
      <xmlPr mapId="2" xpath="/GFI-IZD-POD/IFP-GFI-IZD-POD_1000370/P1074370" xmlDataType="decimal"/>
    </xmlCellPr>
  </singleXmlCell>
  <singleXmlCell id="9" r="I10" connectionId="0">
    <xmlCellPr id="1" uniqueName="P1074371">
      <xmlPr mapId="2" xpath="/GFI-IZD-POD/IFP-GFI-IZD-POD_1000370/P1074371" xmlDataType="decimal"/>
    </xmlCellPr>
  </singleXmlCell>
  <singleXmlCell id="10" r="H11" connectionId="0">
    <xmlCellPr id="1" uniqueName="P1074372">
      <xmlPr mapId="2" xpath="/GFI-IZD-POD/IFP-GFI-IZD-POD_1000370/P1074372" xmlDataType="decimal"/>
    </xmlCellPr>
  </singleXmlCell>
  <singleXmlCell id="11" r="I11" connectionId="0">
    <xmlCellPr id="1" uniqueName="P1074373">
      <xmlPr mapId="2" xpath="/GFI-IZD-POD/IFP-GFI-IZD-POD_1000370/P1074373" xmlDataType="decimal"/>
    </xmlCellPr>
  </singleXmlCell>
  <singleXmlCell id="12" r="H12" connectionId="0">
    <xmlCellPr id="1" uniqueName="P1074374">
      <xmlPr mapId="2" xpath="/GFI-IZD-POD/IFP-GFI-IZD-POD_1000370/P1074374" xmlDataType="decimal"/>
    </xmlCellPr>
  </singleXmlCell>
  <singleXmlCell id="13" r="I12" connectionId="0">
    <xmlCellPr id="1" uniqueName="P1074375">
      <xmlPr mapId="2" xpath="/GFI-IZD-POD/IFP-GFI-IZD-POD_1000370/P1074375" xmlDataType="decimal"/>
    </xmlCellPr>
  </singleXmlCell>
  <singleXmlCell id="14" r="H13" connectionId="0">
    <xmlCellPr id="1" uniqueName="P1074376">
      <xmlPr mapId="2" xpath="/GFI-IZD-POD/IFP-GFI-IZD-POD_1000370/P1074376" xmlDataType="decimal"/>
    </xmlCellPr>
  </singleXmlCell>
  <singleXmlCell id="15" r="I13" connectionId="0">
    <xmlCellPr id="1" uniqueName="P1074491">
      <xmlPr mapId="2" xpath="/GFI-IZD-POD/IFP-GFI-IZD-POD_1000370/P1074491" xmlDataType="decimal"/>
    </xmlCellPr>
  </singleXmlCell>
  <singleXmlCell id="16" r="H14" connectionId="0">
    <xmlCellPr id="1" uniqueName="P1074492">
      <xmlPr mapId="2" xpath="/GFI-IZD-POD/IFP-GFI-IZD-POD_1000370/P1074492" xmlDataType="decimal"/>
    </xmlCellPr>
  </singleXmlCell>
  <singleXmlCell id="17" r="I14" connectionId="0">
    <xmlCellPr id="1" uniqueName="P1074493">
      <xmlPr mapId="2" xpath="/GFI-IZD-POD/IFP-GFI-IZD-POD_1000370/P1074493" xmlDataType="decimal"/>
    </xmlCellPr>
  </singleXmlCell>
  <singleXmlCell id="18" r="H15" connectionId="0">
    <xmlCellPr id="1" uniqueName="P1074494">
      <xmlPr mapId="2" xpath="/GFI-IZD-POD/IFP-GFI-IZD-POD_1000370/P1074494" xmlDataType="decimal"/>
    </xmlCellPr>
  </singleXmlCell>
  <singleXmlCell id="19" r="I15" connectionId="0">
    <xmlCellPr id="1" uniqueName="P1074575">
      <xmlPr mapId="2" xpath="/GFI-IZD-POD/IFP-GFI-IZD-POD_1000370/P1074575" xmlDataType="decimal"/>
    </xmlCellPr>
  </singleXmlCell>
  <singleXmlCell id="20" r="H16" connectionId="0">
    <xmlCellPr id="1" uniqueName="P1074576">
      <xmlPr mapId="2" xpath="/GFI-IZD-POD/IFP-GFI-IZD-POD_1000370/P1074576" xmlDataType="decimal"/>
    </xmlCellPr>
  </singleXmlCell>
  <singleXmlCell id="21" r="I16" connectionId="0">
    <xmlCellPr id="1" uniqueName="P1074577">
      <xmlPr mapId="2" xpath="/GFI-IZD-POD/IFP-GFI-IZD-POD_1000370/P1074577" xmlDataType="decimal"/>
    </xmlCellPr>
  </singleXmlCell>
  <singleXmlCell id="22" r="H17" connectionId="0">
    <xmlCellPr id="1" uniqueName="P1074578">
      <xmlPr mapId="2" xpath="/GFI-IZD-POD/IFP-GFI-IZD-POD_1000370/P1074578" xmlDataType="decimal"/>
    </xmlCellPr>
  </singleXmlCell>
  <singleXmlCell id="23" r="I17" connectionId="0">
    <xmlCellPr id="1" uniqueName="P1074579">
      <xmlPr mapId="2" xpath="/GFI-IZD-POD/IFP-GFI-IZD-POD_1000370/P1074579" xmlDataType="decimal"/>
    </xmlCellPr>
  </singleXmlCell>
  <singleXmlCell id="24" r="H18" connectionId="0">
    <xmlCellPr id="1" uniqueName="P1074656">
      <xmlPr mapId="2" xpath="/GFI-IZD-POD/IFP-GFI-IZD-POD_1000370/P1074656" xmlDataType="decimal"/>
    </xmlCellPr>
  </singleXmlCell>
  <singleXmlCell id="25" r="I18" connectionId="0">
    <xmlCellPr id="1" uniqueName="P1074657">
      <xmlPr mapId="2" xpath="/GFI-IZD-POD/IFP-GFI-IZD-POD_1000370/P1074657" xmlDataType="decimal"/>
    </xmlCellPr>
  </singleXmlCell>
  <singleXmlCell id="26" r="H19" connectionId="0">
    <xmlCellPr id="1" uniqueName="P1074658">
      <xmlPr mapId="2" xpath="/GFI-IZD-POD/IFP-GFI-IZD-POD_1000370/P1074658" xmlDataType="decimal"/>
    </xmlCellPr>
  </singleXmlCell>
  <singleXmlCell id="27" r="I19" connectionId="0">
    <xmlCellPr id="1" uniqueName="P1074659">
      <xmlPr mapId="2" xpath="/GFI-IZD-POD/IFP-GFI-IZD-POD_1000370/P1074659" xmlDataType="decimal"/>
    </xmlCellPr>
  </singleXmlCell>
  <singleXmlCell id="28" r="H20" connectionId="0">
    <xmlCellPr id="1" uniqueName="P1074894">
      <xmlPr mapId="2" xpath="/GFI-IZD-POD/IFP-GFI-IZD-POD_1000370/P1074894" xmlDataType="decimal"/>
    </xmlCellPr>
  </singleXmlCell>
  <singleXmlCell id="29" r="I20" connectionId="0">
    <xmlCellPr id="1" uniqueName="P1074895">
      <xmlPr mapId="2" xpath="/GFI-IZD-POD/IFP-GFI-IZD-POD_1000370/P1074895" xmlDataType="decimal"/>
    </xmlCellPr>
  </singleXmlCell>
  <singleXmlCell id="30" r="H21" connectionId="0">
    <xmlCellPr id="1" uniqueName="P1074896">
      <xmlPr mapId="2" xpath="/GFI-IZD-POD/IFP-GFI-IZD-POD_1000370/P1074896" xmlDataType="decimal"/>
    </xmlCellPr>
  </singleXmlCell>
  <singleXmlCell id="31" r="I21" connectionId="0">
    <xmlCellPr id="1" uniqueName="P1074897">
      <xmlPr mapId="2" xpath="/GFI-IZD-POD/IFP-GFI-IZD-POD_1000370/P1074897" xmlDataType="decimal"/>
    </xmlCellPr>
  </singleXmlCell>
  <singleXmlCell id="32" r="H22" connectionId="0">
    <xmlCellPr id="1" uniqueName="P1074898">
      <xmlPr mapId="2" xpath="/GFI-IZD-POD/IFP-GFI-IZD-POD_1000370/P1074898" xmlDataType="decimal"/>
    </xmlCellPr>
  </singleXmlCell>
  <singleXmlCell id="33" r="I22" connectionId="0">
    <xmlCellPr id="1" uniqueName="P1074899">
      <xmlPr mapId="2" xpath="/GFI-IZD-POD/IFP-GFI-IZD-POD_1000370/P1074899" xmlDataType="decimal"/>
    </xmlCellPr>
  </singleXmlCell>
  <singleXmlCell id="34" r="H23" connectionId="0">
    <xmlCellPr id="1" uniqueName="P1074900">
      <xmlPr mapId="2" xpath="/GFI-IZD-POD/IFP-GFI-IZD-POD_1000370/P1074900" xmlDataType="decimal"/>
    </xmlCellPr>
  </singleXmlCell>
  <singleXmlCell id="35" r="I23" connectionId="0">
    <xmlCellPr id="1" uniqueName="P1074901">
      <xmlPr mapId="2" xpath="/GFI-IZD-POD/IFP-GFI-IZD-POD_1000370/P1074901" xmlDataType="decimal"/>
    </xmlCellPr>
  </singleXmlCell>
  <singleXmlCell id="36" r="H24" connectionId="0">
    <xmlCellPr id="1" uniqueName="P1074902">
      <xmlPr mapId="2" xpath="/GFI-IZD-POD/IFP-GFI-IZD-POD_1000370/P1074902" xmlDataType="decimal"/>
    </xmlCellPr>
  </singleXmlCell>
  <singleXmlCell id="37" r="I24" connectionId="0">
    <xmlCellPr id="1" uniqueName="P1074903">
      <xmlPr mapId="2" xpath="/GFI-IZD-POD/IFP-GFI-IZD-POD_1000370/P1074903" xmlDataType="decimal"/>
    </xmlCellPr>
  </singleXmlCell>
  <singleXmlCell id="38" r="H25" connectionId="0">
    <xmlCellPr id="1" uniqueName="P1074904">
      <xmlPr mapId="2" xpath="/GFI-IZD-POD/IFP-GFI-IZD-POD_1000370/P1074904" xmlDataType="decimal"/>
    </xmlCellPr>
  </singleXmlCell>
  <singleXmlCell id="39" r="I25" connectionId="0">
    <xmlCellPr id="1" uniqueName="P1074905">
      <xmlPr mapId="2" xpath="/GFI-IZD-POD/IFP-GFI-IZD-POD_1000370/P1074905" xmlDataType="decimal"/>
    </xmlCellPr>
  </singleXmlCell>
  <singleXmlCell id="40" r="H26" connectionId="0">
    <xmlCellPr id="1" uniqueName="P1074906">
      <xmlPr mapId="2" xpath="/GFI-IZD-POD/IFP-GFI-IZD-POD_1000370/P1074906" xmlDataType="decimal"/>
    </xmlCellPr>
  </singleXmlCell>
  <singleXmlCell id="41" r="I26" connectionId="0">
    <xmlCellPr id="1" uniqueName="P1074907">
      <xmlPr mapId="2" xpath="/GFI-IZD-POD/IFP-GFI-IZD-POD_1000370/P1074907" xmlDataType="decimal"/>
    </xmlCellPr>
  </singleXmlCell>
  <singleXmlCell id="42" r="H27" connectionId="0">
    <xmlCellPr id="1" uniqueName="P1074908">
      <xmlPr mapId="2" xpath="/GFI-IZD-POD/IFP-GFI-IZD-POD_1000370/P1074908" xmlDataType="decimal"/>
    </xmlCellPr>
  </singleXmlCell>
  <singleXmlCell id="43" r="I27" connectionId="0">
    <xmlCellPr id="1" uniqueName="P1074909">
      <xmlPr mapId="2" xpath="/GFI-IZD-POD/IFP-GFI-IZD-POD_1000370/P1074909" xmlDataType="decimal"/>
    </xmlCellPr>
  </singleXmlCell>
  <singleXmlCell id="44" r="H28" connectionId="0">
    <xmlCellPr id="1" uniqueName="P1074910">
      <xmlPr mapId="2" xpath="/GFI-IZD-POD/IFP-GFI-IZD-POD_1000370/P1074910" xmlDataType="decimal"/>
    </xmlCellPr>
  </singleXmlCell>
  <singleXmlCell id="45" r="I28" connectionId="0">
    <xmlCellPr id="1" uniqueName="P1074912">
      <xmlPr mapId="2" xpath="/GFI-IZD-POD/IFP-GFI-IZD-POD_1000370/P1074912" xmlDataType="decimal"/>
    </xmlCellPr>
  </singleXmlCell>
  <singleXmlCell id="46" r="H29" connectionId="0">
    <xmlCellPr id="1" uniqueName="P1074914">
      <xmlPr mapId="2" xpath="/GFI-IZD-POD/IFP-GFI-IZD-POD_1000370/P1074914" xmlDataType="decimal"/>
    </xmlCellPr>
  </singleXmlCell>
  <singleXmlCell id="47" r="I29" connectionId="0">
    <xmlCellPr id="1" uniqueName="P1074916">
      <xmlPr mapId="2" xpath="/GFI-IZD-POD/IFP-GFI-IZD-POD_1000370/P1074916" xmlDataType="decimal"/>
    </xmlCellPr>
  </singleXmlCell>
  <singleXmlCell id="48" r="H30" connectionId="0">
    <xmlCellPr id="1" uniqueName="P1074923">
      <xmlPr mapId="2" xpath="/GFI-IZD-POD/IFP-GFI-IZD-POD_1000370/P1074923" xmlDataType="decimal"/>
    </xmlCellPr>
  </singleXmlCell>
  <singleXmlCell id="49" r="I30" connectionId="0">
    <xmlCellPr id="1" uniqueName="P1074925">
      <xmlPr mapId="2" xpath="/GFI-IZD-POD/IFP-GFI-IZD-POD_1000370/P1074925" xmlDataType="decimal"/>
    </xmlCellPr>
  </singleXmlCell>
  <singleXmlCell id="50" r="H31" connectionId="0">
    <xmlCellPr id="1" uniqueName="P1074927">
      <xmlPr mapId="2" xpath="/GFI-IZD-POD/IFP-GFI-IZD-POD_1000370/P1074927" xmlDataType="decimal"/>
    </xmlCellPr>
  </singleXmlCell>
  <singleXmlCell id="51" r="I31" connectionId="0">
    <xmlCellPr id="1" uniqueName="P1074947">
      <xmlPr mapId="2" xpath="/GFI-IZD-POD/IFP-GFI-IZD-POD_1000370/P1074947" xmlDataType="decimal"/>
    </xmlCellPr>
  </singleXmlCell>
  <singleXmlCell id="52" r="H32" connectionId="0">
    <xmlCellPr id="1" uniqueName="P1074949">
      <xmlPr mapId="2" xpath="/GFI-IZD-POD/IFP-GFI-IZD-POD_1000370/P1074949" xmlDataType="decimal"/>
    </xmlCellPr>
  </singleXmlCell>
  <singleXmlCell id="53" r="I32" connectionId="0">
    <xmlCellPr id="1" uniqueName="P1074951">
      <xmlPr mapId="2" xpath="/GFI-IZD-POD/IFP-GFI-IZD-POD_1000370/P1074951" xmlDataType="decimal"/>
    </xmlCellPr>
  </singleXmlCell>
  <singleXmlCell id="54" r="H33" connectionId="0">
    <xmlCellPr id="1" uniqueName="P1074954">
      <xmlPr mapId="2" xpath="/GFI-IZD-POD/IFP-GFI-IZD-POD_1000370/P1074954" xmlDataType="decimal"/>
    </xmlCellPr>
  </singleXmlCell>
  <singleXmlCell id="55" r="I33" connectionId="0">
    <xmlCellPr id="1" uniqueName="P1074956">
      <xmlPr mapId="2" xpath="/GFI-IZD-POD/IFP-GFI-IZD-POD_1000370/P1074956" xmlDataType="decimal"/>
    </xmlCellPr>
  </singleXmlCell>
  <singleXmlCell id="56" r="H34" connectionId="0">
    <xmlCellPr id="1" uniqueName="P1074958">
      <xmlPr mapId="2" xpath="/GFI-IZD-POD/IFP-GFI-IZD-POD_1000370/P1074958" xmlDataType="decimal"/>
    </xmlCellPr>
  </singleXmlCell>
  <singleXmlCell id="57" r="I34" connectionId="0">
    <xmlCellPr id="1" uniqueName="P1074960">
      <xmlPr mapId="2" xpath="/GFI-IZD-POD/IFP-GFI-IZD-POD_1000370/P1074960" xmlDataType="decimal"/>
    </xmlCellPr>
  </singleXmlCell>
  <singleXmlCell id="58" r="H35" connectionId="0">
    <xmlCellPr id="1" uniqueName="P1074962">
      <xmlPr mapId="2" xpath="/GFI-IZD-POD/IFP-GFI-IZD-POD_1000370/P1074962" xmlDataType="decimal"/>
    </xmlCellPr>
  </singleXmlCell>
  <singleXmlCell id="59" r="I35" connectionId="0">
    <xmlCellPr id="1" uniqueName="P1074964">
      <xmlPr mapId="2" xpath="/GFI-IZD-POD/IFP-GFI-IZD-POD_1000370/P1074964" xmlDataType="decimal"/>
    </xmlCellPr>
  </singleXmlCell>
  <singleXmlCell id="60" r="H36" connectionId="0">
    <xmlCellPr id="1" uniqueName="P1074918">
      <xmlPr mapId="2" xpath="/GFI-IZD-POD/IFP-GFI-IZD-POD_1000370/P1074918" xmlDataType="decimal"/>
    </xmlCellPr>
  </singleXmlCell>
  <singleXmlCell id="61" r="I36" connectionId="0">
    <xmlCellPr id="1" uniqueName="P1074921">
      <xmlPr mapId="2" xpath="/GFI-IZD-POD/IFP-GFI-IZD-POD_1000370/P1074921" xmlDataType="decimal"/>
    </xmlCellPr>
  </singleXmlCell>
  <singleXmlCell id="62" r="H37" connectionId="0">
    <xmlCellPr id="1" uniqueName="P1084408">
      <xmlPr mapId="2" xpath="/GFI-IZD-POD/IFP-GFI-IZD-POD_1000370/P1084408" xmlDataType="decimal"/>
    </xmlCellPr>
  </singleXmlCell>
  <singleXmlCell id="63" r="I37" connectionId="0">
    <xmlCellPr id="1" uniqueName="P1084409">
      <xmlPr mapId="2" xpath="/GFI-IZD-POD/IFP-GFI-IZD-POD_1000370/P1084409" xmlDataType="decimal"/>
    </xmlCellPr>
  </singleXmlCell>
  <singleXmlCell id="64" r="H38" connectionId="0">
    <xmlCellPr id="1" uniqueName="P1074967">
      <xmlPr mapId="2" xpath="/GFI-IZD-POD/IFP-GFI-IZD-POD_1000370/P1074967" xmlDataType="decimal"/>
    </xmlCellPr>
  </singleXmlCell>
  <singleXmlCell id="65" r="I38" connectionId="0">
    <xmlCellPr id="1" uniqueName="P1074973">
      <xmlPr mapId="2" xpath="/GFI-IZD-POD/IFP-GFI-IZD-POD_1000370/P1074973" xmlDataType="decimal"/>
    </xmlCellPr>
  </singleXmlCell>
  <singleXmlCell id="66" r="H39" connectionId="0">
    <xmlCellPr id="1" uniqueName="P1074975">
      <xmlPr mapId="2" xpath="/GFI-IZD-POD/IFP-GFI-IZD-POD_1000370/P1074975" xmlDataType="decimal"/>
    </xmlCellPr>
  </singleXmlCell>
  <singleXmlCell id="67" r="I39" connectionId="0">
    <xmlCellPr id="1" uniqueName="P1074979">
      <xmlPr mapId="2" xpath="/GFI-IZD-POD/IFP-GFI-IZD-POD_1000370/P1074979" xmlDataType="decimal"/>
    </xmlCellPr>
  </singleXmlCell>
  <singleXmlCell id="68" r="H40" connectionId="0">
    <xmlCellPr id="1" uniqueName="P1074981">
      <xmlPr mapId="2" xpath="/GFI-IZD-POD/IFP-GFI-IZD-POD_1000370/P1074981" xmlDataType="decimal"/>
    </xmlCellPr>
  </singleXmlCell>
  <singleXmlCell id="69" r="I40" connectionId="0">
    <xmlCellPr id="1" uniqueName="P1074983">
      <xmlPr mapId="2" xpath="/GFI-IZD-POD/IFP-GFI-IZD-POD_1000370/P1074983" xmlDataType="decimal"/>
    </xmlCellPr>
  </singleXmlCell>
  <singleXmlCell id="70" r="H41" connectionId="0">
    <xmlCellPr id="1" uniqueName="P1074985">
      <xmlPr mapId="2" xpath="/GFI-IZD-POD/IFP-GFI-IZD-POD_1000370/P1074985" xmlDataType="decimal"/>
    </xmlCellPr>
  </singleXmlCell>
  <singleXmlCell id="71" r="I41" connectionId="0">
    <xmlCellPr id="1" uniqueName="P1074987">
      <xmlPr mapId="2" xpath="/GFI-IZD-POD/IFP-GFI-IZD-POD_1000370/P1074987" xmlDataType="decimal"/>
    </xmlCellPr>
  </singleXmlCell>
  <singleXmlCell id="72" r="H42" connectionId="0">
    <xmlCellPr id="1" uniqueName="P1074989">
      <xmlPr mapId="2" xpath="/GFI-IZD-POD/IFP-GFI-IZD-POD_1000370/P1074989" xmlDataType="decimal"/>
    </xmlCellPr>
  </singleXmlCell>
  <singleXmlCell id="73" r="I42" connectionId="0">
    <xmlCellPr id="1" uniqueName="P1074991">
      <xmlPr mapId="2" xpath="/GFI-IZD-POD/IFP-GFI-IZD-POD_1000370/P1074991" xmlDataType="decimal"/>
    </xmlCellPr>
  </singleXmlCell>
  <singleXmlCell id="74" r="H43" connectionId="0">
    <xmlCellPr id="1" uniqueName="P1074994">
      <xmlPr mapId="2" xpath="/GFI-IZD-POD/IFP-GFI-IZD-POD_1000370/P1074994" xmlDataType="decimal"/>
    </xmlCellPr>
  </singleXmlCell>
  <singleXmlCell id="75" r="I43" connectionId="0">
    <xmlCellPr id="1" uniqueName="P1074997">
      <xmlPr mapId="2" xpath="/GFI-IZD-POD/IFP-GFI-IZD-POD_1000370/P1074997" xmlDataType="decimal"/>
    </xmlCellPr>
  </singleXmlCell>
  <singleXmlCell id="76" r="H44" connectionId="0">
    <xmlCellPr id="1" uniqueName="P1074998">
      <xmlPr mapId="2" xpath="/GFI-IZD-POD/IFP-GFI-IZD-POD_1000370/P1074998" xmlDataType="decimal"/>
    </xmlCellPr>
  </singleXmlCell>
  <singleXmlCell id="77" r="I44" connectionId="0">
    <xmlCellPr id="1" uniqueName="P1075000">
      <xmlPr mapId="2" xpath="/GFI-IZD-POD/IFP-GFI-IZD-POD_1000370/P1075000" xmlDataType="decimal"/>
    </xmlCellPr>
  </singleXmlCell>
  <singleXmlCell id="78" r="H45" connectionId="0">
    <xmlCellPr id="1" uniqueName="P1075001">
      <xmlPr mapId="2" xpath="/GFI-IZD-POD/IFP-GFI-IZD-POD_1000370/P1075001" xmlDataType="decimal"/>
    </xmlCellPr>
  </singleXmlCell>
  <singleXmlCell id="79" r="I45" connectionId="0">
    <xmlCellPr id="1" uniqueName="P1075003">
      <xmlPr mapId="2" xpath="/GFI-IZD-POD/IFP-GFI-IZD-POD_1000370/P1075003" xmlDataType="decimal"/>
    </xmlCellPr>
  </singleXmlCell>
  <singleXmlCell id="80" r="H46" connectionId="0">
    <xmlCellPr id="1" uniqueName="P1075005">
      <xmlPr mapId="2" xpath="/GFI-IZD-POD/IFP-GFI-IZD-POD_1000370/P1075005" xmlDataType="decimal"/>
    </xmlCellPr>
  </singleXmlCell>
  <singleXmlCell id="81" r="I46" connectionId="0">
    <xmlCellPr id="1" uniqueName="P1075007">
      <xmlPr mapId="2" xpath="/GFI-IZD-POD/IFP-GFI-IZD-POD_1000370/P1075007" xmlDataType="decimal"/>
    </xmlCellPr>
  </singleXmlCell>
  <singleXmlCell id="82" r="H47" connectionId="0">
    <xmlCellPr id="1" uniqueName="P1075009">
      <xmlPr mapId="2" xpath="/GFI-IZD-POD/IFP-GFI-IZD-POD_1000370/P1075009" xmlDataType="decimal"/>
    </xmlCellPr>
  </singleXmlCell>
  <singleXmlCell id="83" r="I47" connectionId="0">
    <xmlCellPr id="1" uniqueName="P1075011">
      <xmlPr mapId="2" xpath="/GFI-IZD-POD/IFP-GFI-IZD-POD_1000370/P1075011" xmlDataType="decimal"/>
    </xmlCellPr>
  </singleXmlCell>
  <singleXmlCell id="84" r="H48" connectionId="0">
    <xmlCellPr id="1" uniqueName="P1075012">
      <xmlPr mapId="2" xpath="/GFI-IZD-POD/IFP-GFI-IZD-POD_1000370/P1075012" xmlDataType="decimal"/>
    </xmlCellPr>
  </singleXmlCell>
  <singleXmlCell id="85" r="I48" connectionId="0">
    <xmlCellPr id="1" uniqueName="P1075014">
      <xmlPr mapId="2" xpath="/GFI-IZD-POD/IFP-GFI-IZD-POD_1000370/P1075014" xmlDataType="decimal"/>
    </xmlCellPr>
  </singleXmlCell>
  <singleXmlCell id="86" r="H49" connectionId="0">
    <xmlCellPr id="1" uniqueName="P1075016">
      <xmlPr mapId="2" xpath="/GFI-IZD-POD/IFP-GFI-IZD-POD_1000370/P1075016" xmlDataType="decimal"/>
    </xmlCellPr>
  </singleXmlCell>
  <singleXmlCell id="87" r="I49" connectionId="0">
    <xmlCellPr id="1" uniqueName="P1075018">
      <xmlPr mapId="2" xpath="/GFI-IZD-POD/IFP-GFI-IZD-POD_1000370/P1075018" xmlDataType="decimal"/>
    </xmlCellPr>
  </singleXmlCell>
  <singleXmlCell id="88" r="H50" connectionId="0">
    <xmlCellPr id="1" uniqueName="P1075020">
      <xmlPr mapId="2" xpath="/GFI-IZD-POD/IFP-GFI-IZD-POD_1000370/P1075020" xmlDataType="decimal"/>
    </xmlCellPr>
  </singleXmlCell>
  <singleXmlCell id="89" r="I50" connectionId="0">
    <xmlCellPr id="1" uniqueName="P1075023">
      <xmlPr mapId="2" xpath="/GFI-IZD-POD/IFP-GFI-IZD-POD_1000370/P1075023" xmlDataType="decimal"/>
    </xmlCellPr>
  </singleXmlCell>
  <singleXmlCell id="90" r="H51" connectionId="0">
    <xmlCellPr id="1" uniqueName="P1075026">
      <xmlPr mapId="2" xpath="/GFI-IZD-POD/IFP-GFI-IZD-POD_1000370/P1075026" xmlDataType="decimal"/>
    </xmlCellPr>
  </singleXmlCell>
  <singleXmlCell id="91" r="I51" connectionId="0">
    <xmlCellPr id="1" uniqueName="P1075028">
      <xmlPr mapId="2" xpath="/GFI-IZD-POD/IFP-GFI-IZD-POD_1000370/P1075028" xmlDataType="decimal"/>
    </xmlCellPr>
  </singleXmlCell>
  <singleXmlCell id="92" r="H52" connectionId="0">
    <xmlCellPr id="1" uniqueName="P1075031">
      <xmlPr mapId="2" xpath="/GFI-IZD-POD/IFP-GFI-IZD-POD_1000370/P1075031" xmlDataType="decimal"/>
    </xmlCellPr>
  </singleXmlCell>
  <singleXmlCell id="93" r="I52" connectionId="0">
    <xmlCellPr id="1" uniqueName="P1075033">
      <xmlPr mapId="2" xpath="/GFI-IZD-POD/IFP-GFI-IZD-POD_1000370/P1075033" xmlDataType="decimal"/>
    </xmlCellPr>
  </singleXmlCell>
  <singleXmlCell id="94" r="H53" connectionId="0">
    <xmlCellPr id="1" uniqueName="P1075035">
      <xmlPr mapId="2" xpath="/GFI-IZD-POD/IFP-GFI-IZD-POD_1000370/P1075035" xmlDataType="decimal"/>
    </xmlCellPr>
  </singleXmlCell>
  <singleXmlCell id="95" r="I53" connectionId="0">
    <xmlCellPr id="1" uniqueName="P1075037">
      <xmlPr mapId="2" xpath="/GFI-IZD-POD/IFP-GFI-IZD-POD_1000370/P1075037" xmlDataType="decimal"/>
    </xmlCellPr>
  </singleXmlCell>
  <singleXmlCell id="96" r="H54" connectionId="0">
    <xmlCellPr id="1" uniqueName="P1075039">
      <xmlPr mapId="2" xpath="/GFI-IZD-POD/IFP-GFI-IZD-POD_1000370/P1075039" xmlDataType="decimal"/>
    </xmlCellPr>
  </singleXmlCell>
  <singleXmlCell id="97" r="I54" connectionId="0">
    <xmlCellPr id="1" uniqueName="P1075043">
      <xmlPr mapId="2" xpath="/GFI-IZD-POD/IFP-GFI-IZD-POD_1000370/P1075043" xmlDataType="decimal"/>
    </xmlCellPr>
  </singleXmlCell>
  <singleXmlCell id="98" r="H55" connectionId="0">
    <xmlCellPr id="1" uniqueName="P1075055">
      <xmlPr mapId="2" xpath="/GFI-IZD-POD/IFP-GFI-IZD-POD_1000370/P1075055" xmlDataType="decimal"/>
    </xmlCellPr>
  </singleXmlCell>
  <singleXmlCell id="99" r="I55" connectionId="0">
    <xmlCellPr id="1" uniqueName="P1075057">
      <xmlPr mapId="2" xpath="/GFI-IZD-POD/IFP-GFI-IZD-POD_1000370/P1075057" xmlDataType="decimal"/>
    </xmlCellPr>
  </singleXmlCell>
  <singleXmlCell id="100" r="H56" connectionId="0">
    <xmlCellPr id="1" uniqueName="P1075058">
      <xmlPr mapId="2" xpath="/GFI-IZD-POD/IFP-GFI-IZD-POD_1000370/P1075058" xmlDataType="decimal"/>
    </xmlCellPr>
  </singleXmlCell>
  <singleXmlCell id="101" r="I56" connectionId="0">
    <xmlCellPr id="1" uniqueName="P1075060">
      <xmlPr mapId="2" xpath="/GFI-IZD-POD/IFP-GFI-IZD-POD_1000370/P1075060" xmlDataType="decimal"/>
    </xmlCellPr>
  </singleXmlCell>
  <singleXmlCell id="102" r="H57" connectionId="0">
    <xmlCellPr id="1" uniqueName="P1075063">
      <xmlPr mapId="2" xpath="/GFI-IZD-POD/IFP-GFI-IZD-POD_1000370/P1075063" xmlDataType="decimal"/>
    </xmlCellPr>
  </singleXmlCell>
  <singleXmlCell id="103" r="I57" connectionId="0">
    <xmlCellPr id="1" uniqueName="P1075065">
      <xmlPr mapId="2" xpath="/GFI-IZD-POD/IFP-GFI-IZD-POD_1000370/P1075065" xmlDataType="decimal"/>
    </xmlCellPr>
  </singleXmlCell>
  <singleXmlCell id="104" r="H58" connectionId="0">
    <xmlCellPr id="1" uniqueName="P1075067">
      <xmlPr mapId="2" xpath="/GFI-IZD-POD/IFP-GFI-IZD-POD_1000370/P1075067" xmlDataType="decimal"/>
    </xmlCellPr>
  </singleXmlCell>
  <singleXmlCell id="105" r="I58" connectionId="0">
    <xmlCellPr id="1" uniqueName="P1075071">
      <xmlPr mapId="2" xpath="/GFI-IZD-POD/IFP-GFI-IZD-POD_1000370/P1075071" xmlDataType="decimal"/>
    </xmlCellPr>
  </singleXmlCell>
  <singleXmlCell id="106" r="H59" connectionId="0">
    <xmlCellPr id="1" uniqueName="P1075076">
      <xmlPr mapId="2" xpath="/GFI-IZD-POD/IFP-GFI-IZD-POD_1000370/P1075076" xmlDataType="decimal"/>
    </xmlCellPr>
  </singleXmlCell>
  <singleXmlCell id="107" r="I59" connectionId="0">
    <xmlCellPr id="1" uniqueName="P1075080">
      <xmlPr mapId="2" xpath="/GFI-IZD-POD/IFP-GFI-IZD-POD_1000370/P1075080" xmlDataType="decimal"/>
    </xmlCellPr>
  </singleXmlCell>
  <singleXmlCell id="108" r="H60" connectionId="0">
    <xmlCellPr id="1" uniqueName="P1075083">
      <xmlPr mapId="2" xpath="/GFI-IZD-POD/IFP-GFI-IZD-POD_1000370/P1075083" xmlDataType="decimal"/>
    </xmlCellPr>
  </singleXmlCell>
  <singleXmlCell id="109" r="I60" connectionId="0">
    <xmlCellPr id="1" uniqueName="P1075085">
      <xmlPr mapId="2" xpath="/GFI-IZD-POD/IFP-GFI-IZD-POD_1000370/P1075085" xmlDataType="decimal"/>
    </xmlCellPr>
  </singleXmlCell>
  <singleXmlCell id="110" r="H61" connectionId="0">
    <xmlCellPr id="1" uniqueName="P1075091">
      <xmlPr mapId="2" xpath="/GFI-IZD-POD/IFP-GFI-IZD-POD_1000370/P1075091" xmlDataType="decimal"/>
    </xmlCellPr>
  </singleXmlCell>
  <singleXmlCell id="111" r="I61" connectionId="0">
    <xmlCellPr id="1" uniqueName="P1075093">
      <xmlPr mapId="2" xpath="/GFI-IZD-POD/IFP-GFI-IZD-POD_1000370/P1075093" xmlDataType="decimal"/>
    </xmlCellPr>
  </singleXmlCell>
  <singleXmlCell id="112" r="H62" connectionId="0">
    <xmlCellPr id="1" uniqueName="P1075095">
      <xmlPr mapId="2" xpath="/GFI-IZD-POD/IFP-GFI-IZD-POD_1000370/P1075095" xmlDataType="decimal"/>
    </xmlCellPr>
  </singleXmlCell>
  <singleXmlCell id="113" r="I62" connectionId="0">
    <xmlCellPr id="1" uniqueName="P1075097">
      <xmlPr mapId="2" xpath="/GFI-IZD-POD/IFP-GFI-IZD-POD_1000370/P1075097" xmlDataType="decimal"/>
    </xmlCellPr>
  </singleXmlCell>
  <singleXmlCell id="114" r="H63" connectionId="0">
    <xmlCellPr id="1" uniqueName="P1075099">
      <xmlPr mapId="2" xpath="/GFI-IZD-POD/IFP-GFI-IZD-POD_1000370/P1075099" xmlDataType="decimal"/>
    </xmlCellPr>
  </singleXmlCell>
  <singleXmlCell id="115" r="I63" connectionId="0">
    <xmlCellPr id="1" uniqueName="P1075100">
      <xmlPr mapId="2" xpath="/GFI-IZD-POD/IFP-GFI-IZD-POD_1000370/P1075100" xmlDataType="decimal"/>
    </xmlCellPr>
  </singleXmlCell>
  <singleXmlCell id="116" r="H64" connectionId="0">
    <xmlCellPr id="1" uniqueName="P1075101">
      <xmlPr mapId="2" xpath="/GFI-IZD-POD/IFP-GFI-IZD-POD_1000370/P1075101" xmlDataType="decimal"/>
    </xmlCellPr>
  </singleXmlCell>
  <singleXmlCell id="117" r="I64" connectionId="0">
    <xmlCellPr id="1" uniqueName="P1075102">
      <xmlPr mapId="2" xpath="/GFI-IZD-POD/IFP-GFI-IZD-POD_1000370/P1075102" xmlDataType="decimal"/>
    </xmlCellPr>
  </singleXmlCell>
  <singleXmlCell id="118" r="H65" connectionId="0">
    <xmlCellPr id="1" uniqueName="P1075103">
      <xmlPr mapId="2" xpath="/GFI-IZD-POD/IFP-GFI-IZD-POD_1000370/P1075103" xmlDataType="decimal"/>
    </xmlCellPr>
  </singleXmlCell>
  <singleXmlCell id="119" r="I65" connectionId="0">
    <xmlCellPr id="1" uniqueName="P1075104">
      <xmlPr mapId="2" xpath="/GFI-IZD-POD/IFP-GFI-IZD-POD_1000370/P1075104" xmlDataType="decimal"/>
    </xmlCellPr>
  </singleXmlCell>
  <singleXmlCell id="120" r="H66" connectionId="0">
    <xmlCellPr id="1" uniqueName="P1075105">
      <xmlPr mapId="2" xpath="/GFI-IZD-POD/IFP-GFI-IZD-POD_1000370/P1075105" xmlDataType="decimal"/>
    </xmlCellPr>
  </singleXmlCell>
  <singleXmlCell id="121" r="I66" connectionId="0">
    <xmlCellPr id="1" uniqueName="P1075106">
      <xmlPr mapId="2" xpath="/GFI-IZD-POD/IFP-GFI-IZD-POD_1000370/P1075106" xmlDataType="decimal"/>
    </xmlCellPr>
  </singleXmlCell>
  <singleXmlCell id="122" r="H67" connectionId="0">
    <xmlCellPr id="1" uniqueName="P1075107">
      <xmlPr mapId="2" xpath="/GFI-IZD-POD/IFP-GFI-IZD-POD_1000370/P1075107" xmlDataType="decimal"/>
    </xmlCellPr>
  </singleXmlCell>
  <singleXmlCell id="123" r="I67" connectionId="0">
    <xmlCellPr id="1" uniqueName="P1075108">
      <xmlPr mapId="2" xpath="/GFI-IZD-POD/IFP-GFI-IZD-POD_1000370/P1075108" xmlDataType="decimal"/>
    </xmlCellPr>
  </singleXmlCell>
  <singleXmlCell id="124" r="H68" connectionId="0">
    <xmlCellPr id="1" uniqueName="P1075109">
      <xmlPr mapId="2" xpath="/GFI-IZD-POD/IFP-GFI-IZD-POD_1000370/P1075109" xmlDataType="decimal"/>
    </xmlCellPr>
  </singleXmlCell>
  <singleXmlCell id="125" r="I68" connectionId="0">
    <xmlCellPr id="1" uniqueName="P1075110">
      <xmlPr mapId="2" xpath="/GFI-IZD-POD/IFP-GFI-IZD-POD_1000370/P1075110" xmlDataType="decimal"/>
    </xmlCellPr>
  </singleXmlCell>
  <singleXmlCell id="126" r="H69" connectionId="0">
    <xmlCellPr id="1" uniqueName="P1075111">
      <xmlPr mapId="2" xpath="/GFI-IZD-POD/IFP-GFI-IZD-POD_1000370/P1075111" xmlDataType="decimal"/>
    </xmlCellPr>
  </singleXmlCell>
  <singleXmlCell id="127" r="I69" connectionId="0">
    <xmlCellPr id="1" uniqueName="P1075112">
      <xmlPr mapId="2" xpath="/GFI-IZD-POD/IFP-GFI-IZD-POD_1000370/P1075112" xmlDataType="decimal"/>
    </xmlCellPr>
  </singleXmlCell>
  <singleXmlCell id="128" r="H70" connectionId="0">
    <xmlCellPr id="1" uniqueName="P1075113">
      <xmlPr mapId="2" xpath="/GFI-IZD-POD/IFP-GFI-IZD-POD_1000370/P1075113" xmlDataType="decimal"/>
    </xmlCellPr>
  </singleXmlCell>
  <singleXmlCell id="129" r="I70" connectionId="0">
    <xmlCellPr id="1" uniqueName="P1075114">
      <xmlPr mapId="2" xpath="/GFI-IZD-POD/IFP-GFI-IZD-POD_1000370/P1075114" xmlDataType="decimal"/>
    </xmlCellPr>
  </singleXmlCell>
  <singleXmlCell id="130" r="H71" connectionId="0">
    <xmlCellPr id="1" uniqueName="P1075115">
      <xmlPr mapId="2" xpath="/GFI-IZD-POD/IFP-GFI-IZD-POD_1000370/P1075115" xmlDataType="decimal"/>
    </xmlCellPr>
  </singleXmlCell>
  <singleXmlCell id="131" r="I71" connectionId="0">
    <xmlCellPr id="1" uniqueName="P1075116">
      <xmlPr mapId="2" xpath="/GFI-IZD-POD/IFP-GFI-IZD-POD_1000370/P1075116" xmlDataType="decimal"/>
    </xmlCellPr>
  </singleXmlCell>
  <singleXmlCell id="132" r="H72" connectionId="0">
    <xmlCellPr id="1" uniqueName="P1075117">
      <xmlPr mapId="2" xpath="/GFI-IZD-POD/IFP-GFI-IZD-POD_1000370/P1075117" xmlDataType="decimal"/>
    </xmlCellPr>
  </singleXmlCell>
  <singleXmlCell id="133" r="I72" connectionId="0">
    <xmlCellPr id="1" uniqueName="P1075118">
      <xmlPr mapId="2" xpath="/GFI-IZD-POD/IFP-GFI-IZD-POD_1000370/P1075118" xmlDataType="decimal"/>
    </xmlCellPr>
  </singleXmlCell>
  <singleXmlCell id="134" r="H73" connectionId="0">
    <xmlCellPr id="1" uniqueName="P1075119">
      <xmlPr mapId="2" xpath="/GFI-IZD-POD/IFP-GFI-IZD-POD_1000370/P1075119" xmlDataType="decimal"/>
    </xmlCellPr>
  </singleXmlCell>
  <singleXmlCell id="135" r="I73" connectionId="0">
    <xmlCellPr id="1" uniqueName="P1075120">
      <xmlPr mapId="2" xpath="/GFI-IZD-POD/IFP-GFI-IZD-POD_1000370/P1075120" xmlDataType="decimal"/>
    </xmlCellPr>
  </singleXmlCell>
  <singleXmlCell id="136" r="H75" connectionId="0">
    <xmlCellPr id="1" uniqueName="P1075121">
      <xmlPr mapId="2" xpath="/GFI-IZD-POD/IFP-GFI-IZD-POD_1000370/P1075121" xmlDataType="decimal"/>
    </xmlCellPr>
  </singleXmlCell>
  <singleXmlCell id="137" r="I75" connectionId="0">
    <xmlCellPr id="1" uniqueName="P1075229">
      <xmlPr mapId="2" xpath="/GFI-IZD-POD/IFP-GFI-IZD-POD_1000370/P1075229" xmlDataType="decimal"/>
    </xmlCellPr>
  </singleXmlCell>
  <singleXmlCell id="138" r="H76" connectionId="0">
    <xmlCellPr id="1" uniqueName="P1075230">
      <xmlPr mapId="2" xpath="/GFI-IZD-POD/IFP-GFI-IZD-POD_1000370/P1075230" xmlDataType="decimal"/>
    </xmlCellPr>
  </singleXmlCell>
  <singleXmlCell id="139" r="I76" connectionId="0">
    <xmlCellPr id="1" uniqueName="P1075231">
      <xmlPr mapId="2" xpath="/GFI-IZD-POD/IFP-GFI-IZD-POD_1000370/P1075231" xmlDataType="decimal"/>
    </xmlCellPr>
  </singleXmlCell>
  <singleXmlCell id="140" r="H77" connectionId="0">
    <xmlCellPr id="1" uniqueName="P1075232">
      <xmlPr mapId="2" xpath="/GFI-IZD-POD/IFP-GFI-IZD-POD_1000370/P1075232" xmlDataType="decimal"/>
    </xmlCellPr>
  </singleXmlCell>
  <singleXmlCell id="141" r="I77" connectionId="0">
    <xmlCellPr id="1" uniqueName="P1075233">
      <xmlPr mapId="2" xpath="/GFI-IZD-POD/IFP-GFI-IZD-POD_1000370/P1075233" xmlDataType="decimal"/>
    </xmlCellPr>
  </singleXmlCell>
  <singleXmlCell id="142" r="H78" connectionId="0">
    <xmlCellPr id="1" uniqueName="P1075234">
      <xmlPr mapId="2" xpath="/GFI-IZD-POD/IFP-GFI-IZD-POD_1000370/P1075234" xmlDataType="decimal"/>
    </xmlCellPr>
  </singleXmlCell>
  <singleXmlCell id="143" r="I78" connectionId="0">
    <xmlCellPr id="1" uniqueName="P1075235">
      <xmlPr mapId="2" xpath="/GFI-IZD-POD/IFP-GFI-IZD-POD_1000370/P1075235" xmlDataType="decimal"/>
    </xmlCellPr>
  </singleXmlCell>
  <singleXmlCell id="144" r="H79" connectionId="0">
    <xmlCellPr id="1" uniqueName="P1075236">
      <xmlPr mapId="2" xpath="/GFI-IZD-POD/IFP-GFI-IZD-POD_1000370/P1075236" xmlDataType="decimal"/>
    </xmlCellPr>
  </singleXmlCell>
  <singleXmlCell id="145" r="I79" connectionId="0">
    <xmlCellPr id="1" uniqueName="P1075237">
      <xmlPr mapId="2" xpath="/GFI-IZD-POD/IFP-GFI-IZD-POD_1000370/P1075237" xmlDataType="decimal"/>
    </xmlCellPr>
  </singleXmlCell>
  <singleXmlCell id="146" r="H80" connectionId="0">
    <xmlCellPr id="1" uniqueName="P1075238">
      <xmlPr mapId="2" xpath="/GFI-IZD-POD/IFP-GFI-IZD-POD_1000370/P1075238" xmlDataType="decimal"/>
    </xmlCellPr>
  </singleXmlCell>
  <singleXmlCell id="147" r="I80" connectionId="0">
    <xmlCellPr id="1" uniqueName="P1075239">
      <xmlPr mapId="2" xpath="/GFI-IZD-POD/IFP-GFI-IZD-POD_1000370/P1075239" xmlDataType="decimal"/>
    </xmlCellPr>
  </singleXmlCell>
  <singleXmlCell id="148" r="H81" connectionId="0">
    <xmlCellPr id="1" uniqueName="P1075240">
      <xmlPr mapId="2" xpath="/GFI-IZD-POD/IFP-GFI-IZD-POD_1000370/P1075240" xmlDataType="decimal"/>
    </xmlCellPr>
  </singleXmlCell>
  <singleXmlCell id="149" r="I81" connectionId="0">
    <xmlCellPr id="1" uniqueName="P1075241">
      <xmlPr mapId="2" xpath="/GFI-IZD-POD/IFP-GFI-IZD-POD_1000370/P1075241" xmlDataType="decimal"/>
    </xmlCellPr>
  </singleXmlCell>
  <singleXmlCell id="150" r="H82" connectionId="0">
    <xmlCellPr id="1" uniqueName="P1075242">
      <xmlPr mapId="2" xpath="/GFI-IZD-POD/IFP-GFI-IZD-POD_1000370/P1075242" xmlDataType="decimal"/>
    </xmlCellPr>
  </singleXmlCell>
  <singleXmlCell id="151" r="I82" connectionId="0">
    <xmlCellPr id="1" uniqueName="P1075243">
      <xmlPr mapId="2" xpath="/GFI-IZD-POD/IFP-GFI-IZD-POD_1000370/P1075243" xmlDataType="decimal"/>
    </xmlCellPr>
  </singleXmlCell>
  <singleXmlCell id="152" r="H83" connectionId="0">
    <xmlCellPr id="1" uniqueName="P1075244">
      <xmlPr mapId="2" xpath="/GFI-IZD-POD/IFP-GFI-IZD-POD_1000370/P1075244" xmlDataType="decimal"/>
    </xmlCellPr>
  </singleXmlCell>
  <singleXmlCell id="153" r="I83" connectionId="0">
    <xmlCellPr id="1" uniqueName="P1075245">
      <xmlPr mapId="2" xpath="/GFI-IZD-POD/IFP-GFI-IZD-POD_1000370/P1075245" xmlDataType="decimal"/>
    </xmlCellPr>
  </singleXmlCell>
  <singleXmlCell id="154" r="H84" connectionId="0">
    <xmlCellPr id="1" uniqueName="P1075246">
      <xmlPr mapId="2" xpath="/GFI-IZD-POD/IFP-GFI-IZD-POD_1000370/P1075246" xmlDataType="decimal"/>
    </xmlCellPr>
  </singleXmlCell>
  <singleXmlCell id="155" r="I84" connectionId="0">
    <xmlCellPr id="1" uniqueName="P1075247">
      <xmlPr mapId="2" xpath="/GFI-IZD-POD/IFP-GFI-IZD-POD_1000370/P1075247" xmlDataType="decimal"/>
    </xmlCellPr>
  </singleXmlCell>
  <singleXmlCell id="156" r="H85" connectionId="0">
    <xmlCellPr id="1" uniqueName="P1075248">
      <xmlPr mapId="2" xpath="/GFI-IZD-POD/IFP-GFI-IZD-POD_1000370/P1075248" xmlDataType="decimal"/>
    </xmlCellPr>
  </singleXmlCell>
  <singleXmlCell id="157" r="I85" connectionId="0">
    <xmlCellPr id="1" uniqueName="P1075249">
      <xmlPr mapId="2" xpath="/GFI-IZD-POD/IFP-GFI-IZD-POD_1000370/P1075249" xmlDataType="decimal"/>
    </xmlCellPr>
  </singleXmlCell>
  <singleXmlCell id="158" r="H86" connectionId="0">
    <xmlCellPr id="1" uniqueName="P1075250">
      <xmlPr mapId="2" xpath="/GFI-IZD-POD/IFP-GFI-IZD-POD_1000370/P1075250" xmlDataType="decimal"/>
    </xmlCellPr>
  </singleXmlCell>
  <singleXmlCell id="159" r="I86" connectionId="0">
    <xmlCellPr id="1" uniqueName="P1075251">
      <xmlPr mapId="2" xpath="/GFI-IZD-POD/IFP-GFI-IZD-POD_1000370/P1075251" xmlDataType="decimal"/>
    </xmlCellPr>
  </singleXmlCell>
  <singleXmlCell id="160" r="H87" connectionId="0">
    <xmlCellPr id="1" uniqueName="P1075252">
      <xmlPr mapId="2" xpath="/GFI-IZD-POD/IFP-GFI-IZD-POD_1000370/P1075252" xmlDataType="decimal"/>
    </xmlCellPr>
  </singleXmlCell>
  <singleXmlCell id="161" r="I87" connectionId="0">
    <xmlCellPr id="1" uniqueName="P1075253">
      <xmlPr mapId="2" xpath="/GFI-IZD-POD/IFP-GFI-IZD-POD_1000370/P1075253" xmlDataType="decimal"/>
    </xmlCellPr>
  </singleXmlCell>
  <singleXmlCell id="162" r="H88" connectionId="0">
    <xmlCellPr id="1" uniqueName="P1075254">
      <xmlPr mapId="2" xpath="/GFI-IZD-POD/IFP-GFI-IZD-POD_1000370/P1075254" xmlDataType="decimal"/>
    </xmlCellPr>
  </singleXmlCell>
  <singleXmlCell id="163" r="I88" connectionId="0">
    <xmlCellPr id="1" uniqueName="P1075255">
      <xmlPr mapId="2" xpath="/GFI-IZD-POD/IFP-GFI-IZD-POD_1000370/P1075255" xmlDataType="decimal"/>
    </xmlCellPr>
  </singleXmlCell>
  <singleXmlCell id="164" r="H89" connectionId="0">
    <xmlCellPr id="1" uniqueName="P1121862">
      <xmlPr mapId="2" xpath="/GFI-IZD-POD/IFP-GFI-IZD-POD_1000370/P1121862" xmlDataType="decimal"/>
    </xmlCellPr>
  </singleXmlCell>
  <singleXmlCell id="165" r="I89" connectionId="0">
    <xmlCellPr id="1" uniqueName="P1121863">
      <xmlPr mapId="2" xpath="/GFI-IZD-POD/IFP-GFI-IZD-POD_1000370/P1121863" xmlDataType="decimal"/>
    </xmlCellPr>
  </singleXmlCell>
  <singleXmlCell id="166" r="H90" connectionId="0">
    <xmlCellPr id="1" uniqueName="P1121864">
      <xmlPr mapId="2" xpath="/GFI-IZD-POD/IFP-GFI-IZD-POD_1000370/P1121864" xmlDataType="decimal"/>
    </xmlCellPr>
  </singleXmlCell>
  <singleXmlCell id="167" r="I90" connectionId="0">
    <xmlCellPr id="1" uniqueName="P1121865">
      <xmlPr mapId="2" xpath="/GFI-IZD-POD/IFP-GFI-IZD-POD_1000370/P1121865" xmlDataType="decimal"/>
    </xmlCellPr>
  </singleXmlCell>
  <singleXmlCell id="168" r="H91" connectionId="0">
    <xmlCellPr id="1" uniqueName="P1075256">
      <xmlPr mapId="2" xpath="/GFI-IZD-POD/IFP-GFI-IZD-POD_1000370/P1075256" xmlDataType="decimal"/>
    </xmlCellPr>
  </singleXmlCell>
  <singleXmlCell id="169" r="I91" connectionId="0">
    <xmlCellPr id="1" uniqueName="P1075257">
      <xmlPr mapId="2" xpath="/GFI-IZD-POD/IFP-GFI-IZD-POD_1000370/P1075257" xmlDataType="decimal"/>
    </xmlCellPr>
  </singleXmlCell>
  <singleXmlCell id="170" r="H92" connectionId="0">
    <xmlCellPr id="1" uniqueName="P1075258">
      <xmlPr mapId="2" xpath="/GFI-IZD-POD/IFP-GFI-IZD-POD_1000370/P1075258" xmlDataType="decimal"/>
    </xmlCellPr>
  </singleXmlCell>
  <singleXmlCell id="172" r="I92" connectionId="0">
    <xmlCellPr id="1" uniqueName="P1075259">
      <xmlPr mapId="2" xpath="/GFI-IZD-POD/IFP-GFI-IZD-POD_1000370/P1075259" xmlDataType="decimal"/>
    </xmlCellPr>
  </singleXmlCell>
  <singleXmlCell id="173" r="H93" connectionId="0">
    <xmlCellPr id="1" uniqueName="P1075260">
      <xmlPr mapId="2" xpath="/GFI-IZD-POD/IFP-GFI-IZD-POD_1000370/P1075260" xmlDataType="decimal"/>
    </xmlCellPr>
  </singleXmlCell>
  <singleXmlCell id="174" r="I93" connectionId="0">
    <xmlCellPr id="1" uniqueName="P1075261">
      <xmlPr mapId="2" xpath="/GFI-IZD-POD/IFP-GFI-IZD-POD_1000370/P1075261" xmlDataType="decimal"/>
    </xmlCellPr>
  </singleXmlCell>
  <singleXmlCell id="175" r="H94" connectionId="0">
    <xmlCellPr id="1" uniqueName="P1075262">
      <xmlPr mapId="2" xpath="/GFI-IZD-POD/IFP-GFI-IZD-POD_1000370/P1075262" xmlDataType="decimal"/>
    </xmlCellPr>
  </singleXmlCell>
  <singleXmlCell id="176" r="I94" connectionId="0">
    <xmlCellPr id="1" uniqueName="P1075263">
      <xmlPr mapId="2" xpath="/GFI-IZD-POD/IFP-GFI-IZD-POD_1000370/P1075263" xmlDataType="decimal"/>
    </xmlCellPr>
  </singleXmlCell>
  <singleXmlCell id="177" r="H95" connectionId="0">
    <xmlCellPr id="1" uniqueName="P1075264">
      <xmlPr mapId="2" xpath="/GFI-IZD-POD/IFP-GFI-IZD-POD_1000370/P1075264" xmlDataType="decimal"/>
    </xmlCellPr>
  </singleXmlCell>
  <singleXmlCell id="178" r="I95" connectionId="0">
    <xmlCellPr id="1" uniqueName="P1075265">
      <xmlPr mapId="2" xpath="/GFI-IZD-POD/IFP-GFI-IZD-POD_1000370/P1075265" xmlDataType="decimal"/>
    </xmlCellPr>
  </singleXmlCell>
  <singleXmlCell id="179" r="H96" connectionId="0">
    <xmlCellPr id="1" uniqueName="P1075266">
      <xmlPr mapId="2" xpath="/GFI-IZD-POD/IFP-GFI-IZD-POD_1000370/P1075266" xmlDataType="decimal"/>
    </xmlCellPr>
  </singleXmlCell>
  <singleXmlCell id="180" r="I96" connectionId="0">
    <xmlCellPr id="1" uniqueName="P1075267">
      <xmlPr mapId="2" xpath="/GFI-IZD-POD/IFP-GFI-IZD-POD_1000370/P1075267" xmlDataType="decimal"/>
    </xmlCellPr>
  </singleXmlCell>
  <singleXmlCell id="181" r="H97" connectionId="0">
    <xmlCellPr id="1" uniqueName="P1075268">
      <xmlPr mapId="2" xpath="/GFI-IZD-POD/IFP-GFI-IZD-POD_1000370/P1075268" xmlDataType="decimal"/>
    </xmlCellPr>
  </singleXmlCell>
  <singleXmlCell id="182" r="I97" connectionId="0">
    <xmlCellPr id="1" uniqueName="P1075269">
      <xmlPr mapId="2" xpath="/GFI-IZD-POD/IFP-GFI-IZD-POD_1000370/P1075269" xmlDataType="decimal"/>
    </xmlCellPr>
  </singleXmlCell>
  <singleXmlCell id="183" r="H98" connectionId="0">
    <xmlCellPr id="1" uniqueName="P1075270">
      <xmlPr mapId="2" xpath="/GFI-IZD-POD/IFP-GFI-IZD-POD_1000370/P1075270" xmlDataType="decimal"/>
    </xmlCellPr>
  </singleXmlCell>
  <singleXmlCell id="184" r="I98" connectionId="0">
    <xmlCellPr id="1" uniqueName="P1075271">
      <xmlPr mapId="2" xpath="/GFI-IZD-POD/IFP-GFI-IZD-POD_1000370/P1075271" xmlDataType="decimal"/>
    </xmlCellPr>
  </singleXmlCell>
  <singleXmlCell id="185" r="H99" connectionId="0">
    <xmlCellPr id="1" uniqueName="P1075272">
      <xmlPr mapId="2" xpath="/GFI-IZD-POD/IFP-GFI-IZD-POD_1000370/P1075272" xmlDataType="decimal"/>
    </xmlCellPr>
  </singleXmlCell>
  <singleXmlCell id="186" r="I99" connectionId="0">
    <xmlCellPr id="1" uniqueName="P1075273">
      <xmlPr mapId="2" xpath="/GFI-IZD-POD/IFP-GFI-IZD-POD_1000370/P1075273" xmlDataType="decimal"/>
    </xmlCellPr>
  </singleXmlCell>
  <singleXmlCell id="187" r="H100" connectionId="0">
    <xmlCellPr id="1" uniqueName="P1075274">
      <xmlPr mapId="2" xpath="/GFI-IZD-POD/IFP-GFI-IZD-POD_1000370/P1075274" xmlDataType="decimal"/>
    </xmlCellPr>
  </singleXmlCell>
  <singleXmlCell id="188" r="I100" connectionId="0">
    <xmlCellPr id="1" uniqueName="P1075275">
      <xmlPr mapId="2" xpath="/GFI-IZD-POD/IFP-GFI-IZD-POD_1000370/P1075275" xmlDataType="decimal"/>
    </xmlCellPr>
  </singleXmlCell>
  <singleXmlCell id="189" r="H101" connectionId="0">
    <xmlCellPr id="1" uniqueName="P1075276">
      <xmlPr mapId="2" xpath="/GFI-IZD-POD/IFP-GFI-IZD-POD_1000370/P1075276" xmlDataType="decimal"/>
    </xmlCellPr>
  </singleXmlCell>
  <singleXmlCell id="190" r="I101" connectionId="0">
    <xmlCellPr id="1" uniqueName="P1075277">
      <xmlPr mapId="2" xpath="/GFI-IZD-POD/IFP-GFI-IZD-POD_1000370/P1075277" xmlDataType="decimal"/>
    </xmlCellPr>
  </singleXmlCell>
  <singleXmlCell id="191" r="H102" connectionId="0">
    <xmlCellPr id="1" uniqueName="P1075278">
      <xmlPr mapId="2" xpath="/GFI-IZD-POD/IFP-GFI-IZD-POD_1000370/P1075278" xmlDataType="decimal"/>
    </xmlCellPr>
  </singleXmlCell>
  <singleXmlCell id="192" r="I102" connectionId="0">
    <xmlCellPr id="1" uniqueName="P1075279">
      <xmlPr mapId="2" xpath="/GFI-IZD-POD/IFP-GFI-IZD-POD_1000370/P1075279" xmlDataType="decimal"/>
    </xmlCellPr>
  </singleXmlCell>
  <singleXmlCell id="193" r="H103" connectionId="0">
    <xmlCellPr id="1" uniqueName="P1075280">
      <xmlPr mapId="2" xpath="/GFI-IZD-POD/IFP-GFI-IZD-POD_1000370/P1075280" xmlDataType="decimal"/>
    </xmlCellPr>
  </singleXmlCell>
  <singleXmlCell id="194" r="I103" connectionId="0">
    <xmlCellPr id="1" uniqueName="P1075281">
      <xmlPr mapId="2" xpath="/GFI-IZD-POD/IFP-GFI-IZD-POD_1000370/P1075281" xmlDataType="decimal"/>
    </xmlCellPr>
  </singleXmlCell>
  <singleXmlCell id="195" r="H104" connectionId="0">
    <xmlCellPr id="1" uniqueName="P1075282">
      <xmlPr mapId="2" xpath="/GFI-IZD-POD/IFP-GFI-IZD-POD_1000370/P1075282" xmlDataType="decimal"/>
    </xmlCellPr>
  </singleXmlCell>
  <singleXmlCell id="196" r="I104" connectionId="0">
    <xmlCellPr id="1" uniqueName="P1075283">
      <xmlPr mapId="2" xpath="/GFI-IZD-POD/IFP-GFI-IZD-POD_1000370/P1075283" xmlDataType="decimal"/>
    </xmlCellPr>
  </singleXmlCell>
  <singleXmlCell id="197" r="H105" connectionId="0">
    <xmlCellPr id="1" uniqueName="P1075284">
      <xmlPr mapId="2" xpath="/GFI-IZD-POD/IFP-GFI-IZD-POD_1000370/P1075284" xmlDataType="decimal"/>
    </xmlCellPr>
  </singleXmlCell>
  <singleXmlCell id="198" r="I105" connectionId="0">
    <xmlCellPr id="1" uniqueName="P1075285">
      <xmlPr mapId="2" xpath="/GFI-IZD-POD/IFP-GFI-IZD-POD_1000370/P1075285" xmlDataType="decimal"/>
    </xmlCellPr>
  </singleXmlCell>
  <singleXmlCell id="199" r="H106" connectionId="0">
    <xmlCellPr id="1" uniqueName="P1075286">
      <xmlPr mapId="2" xpath="/GFI-IZD-POD/IFP-GFI-IZD-POD_1000370/P1075286" xmlDataType="decimal"/>
    </xmlCellPr>
  </singleXmlCell>
  <singleXmlCell id="200" r="I106" connectionId="0">
    <xmlCellPr id="1" uniqueName="P1075287">
      <xmlPr mapId="2" xpath="/GFI-IZD-POD/IFP-GFI-IZD-POD_1000370/P1075287" xmlDataType="decimal"/>
    </xmlCellPr>
  </singleXmlCell>
  <singleXmlCell id="201" r="H107" connectionId="0">
    <xmlCellPr id="1" uniqueName="P1075288">
      <xmlPr mapId="2" xpath="/GFI-IZD-POD/IFP-GFI-IZD-POD_1000370/P1075288" xmlDataType="decimal"/>
    </xmlCellPr>
  </singleXmlCell>
  <singleXmlCell id="202" r="I107" connectionId="0">
    <xmlCellPr id="1" uniqueName="P1075289">
      <xmlPr mapId="2" xpath="/GFI-IZD-POD/IFP-GFI-IZD-POD_1000370/P1075289" xmlDataType="decimal"/>
    </xmlCellPr>
  </singleXmlCell>
  <singleXmlCell id="203" r="H108" connectionId="0">
    <xmlCellPr id="1" uniqueName="P1075290">
      <xmlPr mapId="2" xpath="/GFI-IZD-POD/IFP-GFI-IZD-POD_1000370/P1075290" xmlDataType="decimal"/>
    </xmlCellPr>
  </singleXmlCell>
  <singleXmlCell id="204" r="I108" connectionId="0">
    <xmlCellPr id="1" uniqueName="P1075291">
      <xmlPr mapId="2" xpath="/GFI-IZD-POD/IFP-GFI-IZD-POD_1000370/P1075291" xmlDataType="decimal"/>
    </xmlCellPr>
  </singleXmlCell>
  <singleXmlCell id="205" r="H109" connectionId="0">
    <xmlCellPr id="1" uniqueName="P1075292">
      <xmlPr mapId="2" xpath="/GFI-IZD-POD/IFP-GFI-IZD-POD_1000370/P1075292" xmlDataType="decimal"/>
    </xmlCellPr>
  </singleXmlCell>
  <singleXmlCell id="206" r="I109" connectionId="0">
    <xmlCellPr id="1" uniqueName="P1075293">
      <xmlPr mapId="2" xpath="/GFI-IZD-POD/IFP-GFI-IZD-POD_1000370/P1075293" xmlDataType="decimal"/>
    </xmlCellPr>
  </singleXmlCell>
  <singleXmlCell id="207" r="H110" connectionId="0">
    <xmlCellPr id="1" uniqueName="P1075294">
      <xmlPr mapId="2" xpath="/GFI-IZD-POD/IFP-GFI-IZD-POD_1000370/P1075294" xmlDataType="decimal"/>
    </xmlCellPr>
  </singleXmlCell>
  <singleXmlCell id="208" r="I110" connectionId="0">
    <xmlCellPr id="1" uniqueName="P1075295">
      <xmlPr mapId="2" xpath="/GFI-IZD-POD/IFP-GFI-IZD-POD_1000370/P1075295" xmlDataType="decimal"/>
    </xmlCellPr>
  </singleXmlCell>
  <singleXmlCell id="209" r="H111" connectionId="0">
    <xmlCellPr id="1" uniqueName="P1075296">
      <xmlPr mapId="2" xpath="/GFI-IZD-POD/IFP-GFI-IZD-POD_1000370/P1075296" xmlDataType="decimal"/>
    </xmlCellPr>
  </singleXmlCell>
  <singleXmlCell id="210" r="I111" connectionId="0">
    <xmlCellPr id="1" uniqueName="P1075297">
      <xmlPr mapId="2" xpath="/GFI-IZD-POD/IFP-GFI-IZD-POD_1000370/P1075297" xmlDataType="decimal"/>
    </xmlCellPr>
  </singleXmlCell>
  <singleXmlCell id="211" r="H112" connectionId="0">
    <xmlCellPr id="1" uniqueName="P1075298">
      <xmlPr mapId="2" xpath="/GFI-IZD-POD/IFP-GFI-IZD-POD_1000370/P1075298" xmlDataType="decimal"/>
    </xmlCellPr>
  </singleXmlCell>
  <singleXmlCell id="212" r="I112" connectionId="0">
    <xmlCellPr id="1" uniqueName="P1075299">
      <xmlPr mapId="2" xpath="/GFI-IZD-POD/IFP-GFI-IZD-POD_1000370/P1075299" xmlDataType="decimal"/>
    </xmlCellPr>
  </singleXmlCell>
  <singleXmlCell id="213" r="H113" connectionId="0">
    <xmlCellPr id="1" uniqueName="P1075300">
      <xmlPr mapId="2" xpath="/GFI-IZD-POD/IFP-GFI-IZD-POD_1000370/P1075300" xmlDataType="decimal"/>
    </xmlCellPr>
  </singleXmlCell>
  <singleXmlCell id="214" r="I113" connectionId="0">
    <xmlCellPr id="1" uniqueName="P1075301">
      <xmlPr mapId="2" xpath="/GFI-IZD-POD/IFP-GFI-IZD-POD_1000370/P1075301" xmlDataType="decimal"/>
    </xmlCellPr>
  </singleXmlCell>
  <singleXmlCell id="215" r="H114" connectionId="0">
    <xmlCellPr id="1" uniqueName="P1075302">
      <xmlPr mapId="2" xpath="/GFI-IZD-POD/IFP-GFI-IZD-POD_1000370/P1075302" xmlDataType="decimal"/>
    </xmlCellPr>
  </singleXmlCell>
  <singleXmlCell id="216" r="I114" connectionId="0">
    <xmlCellPr id="1" uniqueName="P1075303">
      <xmlPr mapId="2" xpath="/GFI-IZD-POD/IFP-GFI-IZD-POD_1000370/P1075303" xmlDataType="decimal"/>
    </xmlCellPr>
  </singleXmlCell>
  <singleXmlCell id="217" r="H115" connectionId="0">
    <xmlCellPr id="1" uniqueName="P1075304">
      <xmlPr mapId="2" xpath="/GFI-IZD-POD/IFP-GFI-IZD-POD_1000370/P1075304" xmlDataType="decimal"/>
    </xmlCellPr>
  </singleXmlCell>
  <singleXmlCell id="218" r="I115" connectionId="0">
    <xmlCellPr id="1" uniqueName="P1075305">
      <xmlPr mapId="2" xpath="/GFI-IZD-POD/IFP-GFI-IZD-POD_1000370/P1075305" xmlDataType="decimal"/>
    </xmlCellPr>
  </singleXmlCell>
  <singleXmlCell id="219" r="H116" connectionId="0">
    <xmlCellPr id="1" uniqueName="P1075306">
      <xmlPr mapId="2" xpath="/GFI-IZD-POD/IFP-GFI-IZD-POD_1000370/P1075306" xmlDataType="decimal"/>
    </xmlCellPr>
  </singleXmlCell>
  <singleXmlCell id="220" r="I116" connectionId="0">
    <xmlCellPr id="1" uniqueName="P1075307">
      <xmlPr mapId="2" xpath="/GFI-IZD-POD/IFP-GFI-IZD-POD_1000370/P1075307" xmlDataType="decimal"/>
    </xmlCellPr>
  </singleXmlCell>
  <singleXmlCell id="221" r="H117" connectionId="0">
    <xmlCellPr id="1" uniqueName="P1075308">
      <xmlPr mapId="2" xpath="/GFI-IZD-POD/IFP-GFI-IZD-POD_1000370/P1075308" xmlDataType="decimal"/>
    </xmlCellPr>
  </singleXmlCell>
  <singleXmlCell id="222" r="I117" connectionId="0">
    <xmlCellPr id="1" uniqueName="P1075309">
      <xmlPr mapId="2" xpath="/GFI-IZD-POD/IFP-GFI-IZD-POD_1000370/P1075309" xmlDataType="decimal"/>
    </xmlCellPr>
  </singleXmlCell>
  <singleXmlCell id="223" r="H118" connectionId="0">
    <xmlCellPr id="1" uniqueName="P1075310">
      <xmlPr mapId="2" xpath="/GFI-IZD-POD/IFP-GFI-IZD-POD_1000370/P1075310" xmlDataType="decimal"/>
    </xmlCellPr>
  </singleXmlCell>
  <singleXmlCell id="224" r="I118" connectionId="0">
    <xmlCellPr id="1" uniqueName="P1075311">
      <xmlPr mapId="2" xpath="/GFI-IZD-POD/IFP-GFI-IZD-POD_1000370/P1075311" xmlDataType="decimal"/>
    </xmlCellPr>
  </singleXmlCell>
  <singleXmlCell id="225" r="H119" connectionId="0">
    <xmlCellPr id="1" uniqueName="P1075312">
      <xmlPr mapId="2" xpath="/GFI-IZD-POD/IFP-GFI-IZD-POD_1000370/P1075312" xmlDataType="decimal"/>
    </xmlCellPr>
  </singleXmlCell>
  <singleXmlCell id="226" r="I119" connectionId="0">
    <xmlCellPr id="1" uniqueName="P1075313">
      <xmlPr mapId="2" xpath="/GFI-IZD-POD/IFP-GFI-IZD-POD_1000370/P1075313" xmlDataType="decimal"/>
    </xmlCellPr>
  </singleXmlCell>
  <singleXmlCell id="227" r="H120" connectionId="0">
    <xmlCellPr id="1" uniqueName="P1075314">
      <xmlPr mapId="2" xpath="/GFI-IZD-POD/IFP-GFI-IZD-POD_1000370/P1075314" xmlDataType="decimal"/>
    </xmlCellPr>
  </singleXmlCell>
  <singleXmlCell id="228" r="I120" connectionId="0">
    <xmlCellPr id="1" uniqueName="P1075315">
      <xmlPr mapId="2" xpath="/GFI-IZD-POD/IFP-GFI-IZD-POD_1000370/P1075315" xmlDataType="decimal"/>
    </xmlCellPr>
  </singleXmlCell>
  <singleXmlCell id="229" r="H121" connectionId="0">
    <xmlCellPr id="1" uniqueName="P1075316">
      <xmlPr mapId="2" xpath="/GFI-IZD-POD/IFP-GFI-IZD-POD_1000370/P1075316" xmlDataType="decimal"/>
    </xmlCellPr>
  </singleXmlCell>
  <singleXmlCell id="230" r="I121" connectionId="0">
    <xmlCellPr id="1" uniqueName="P1075317">
      <xmlPr mapId="2" xpath="/GFI-IZD-POD/IFP-GFI-IZD-POD_1000370/P1075317" xmlDataType="decimal"/>
    </xmlCellPr>
  </singleXmlCell>
  <singleXmlCell id="231" r="H122" connectionId="0">
    <xmlCellPr id="1" uniqueName="P1075318">
      <xmlPr mapId="2" xpath="/GFI-IZD-POD/IFP-GFI-IZD-POD_1000370/P1075318" xmlDataType="decimal"/>
    </xmlCellPr>
  </singleXmlCell>
  <singleXmlCell id="232" r="I122" connectionId="0">
    <xmlCellPr id="1" uniqueName="P1075319">
      <xmlPr mapId="2" xpath="/GFI-IZD-POD/IFP-GFI-IZD-POD_1000370/P1075319" xmlDataType="decimal"/>
    </xmlCellPr>
  </singleXmlCell>
  <singleXmlCell id="233" r="H123" connectionId="0">
    <xmlCellPr id="1" uniqueName="P1075320">
      <xmlPr mapId="2" xpath="/GFI-IZD-POD/IFP-GFI-IZD-POD_1000370/P1075320" xmlDataType="decimal"/>
    </xmlCellPr>
  </singleXmlCell>
  <singleXmlCell id="234" r="I123" connectionId="0">
    <xmlCellPr id="1" uniqueName="P1075321">
      <xmlPr mapId="2" xpath="/GFI-IZD-POD/IFP-GFI-IZD-POD_1000370/P1075321" xmlDataType="decimal"/>
    </xmlCellPr>
  </singleXmlCell>
  <singleXmlCell id="235" r="H124" connectionId="0">
    <xmlCellPr id="1" uniqueName="P1075322">
      <xmlPr mapId="2" xpath="/GFI-IZD-POD/IFP-GFI-IZD-POD_1000370/P1075322" xmlDataType="decimal"/>
    </xmlCellPr>
  </singleXmlCell>
  <singleXmlCell id="236" r="I124" connectionId="0">
    <xmlCellPr id="1" uniqueName="P1075323">
      <xmlPr mapId="2" xpath="/GFI-IZD-POD/IFP-GFI-IZD-POD_1000370/P1075323" xmlDataType="decimal"/>
    </xmlCellPr>
  </singleXmlCell>
  <singleXmlCell id="237" r="H125" connectionId="0">
    <xmlCellPr id="1" uniqueName="P1075324">
      <xmlPr mapId="2" xpath="/GFI-IZD-POD/IFP-GFI-IZD-POD_1000370/P1075324" xmlDataType="decimal"/>
    </xmlCellPr>
  </singleXmlCell>
  <singleXmlCell id="238" r="I125" connectionId="0">
    <xmlCellPr id="1" uniqueName="P1075325">
      <xmlPr mapId="2" xpath="/GFI-IZD-POD/IFP-GFI-IZD-POD_1000370/P1075325" xmlDataType="decimal"/>
    </xmlCellPr>
  </singleXmlCell>
  <singleXmlCell id="239" r="H126" connectionId="0">
    <xmlCellPr id="1" uniqueName="P1075326">
      <xmlPr mapId="2" xpath="/GFI-IZD-POD/IFP-GFI-IZD-POD_1000370/P1075326" xmlDataType="decimal"/>
    </xmlCellPr>
  </singleXmlCell>
  <singleXmlCell id="240" r="I126" connectionId="0">
    <xmlCellPr id="1" uniqueName="P1075327">
      <xmlPr mapId="2" xpath="/GFI-IZD-POD/IFP-GFI-IZD-POD_1000370/P1075327" xmlDataType="decimal"/>
    </xmlCellPr>
  </singleXmlCell>
  <singleXmlCell id="241" r="H127" connectionId="0">
    <xmlCellPr id="1" uniqueName="P1075328">
      <xmlPr mapId="2" xpath="/GFI-IZD-POD/IFP-GFI-IZD-POD_1000370/P1075328" xmlDataType="decimal"/>
    </xmlCellPr>
  </singleXmlCell>
  <singleXmlCell id="242" r="I127" connectionId="0">
    <xmlCellPr id="1" uniqueName="P1075329">
      <xmlPr mapId="2" xpath="/GFI-IZD-POD/IFP-GFI-IZD-POD_1000370/P1075329" xmlDataType="decimal"/>
    </xmlCellPr>
  </singleXmlCell>
  <singleXmlCell id="243" r="H128" connectionId="0">
    <xmlCellPr id="1" uniqueName="P1075330">
      <xmlPr mapId="2" xpath="/GFI-IZD-POD/IFP-GFI-IZD-POD_1000370/P1075330" xmlDataType="decimal"/>
    </xmlCellPr>
  </singleXmlCell>
  <singleXmlCell id="244" r="I128" connectionId="0">
    <xmlCellPr id="1" uniqueName="P1075331">
      <xmlPr mapId="2" xpath="/GFI-IZD-POD/IFP-GFI-IZD-POD_1000370/P1075331" xmlDataType="decimal"/>
    </xmlCellPr>
  </singleXmlCell>
  <singleXmlCell id="245" r="H129" connectionId="0">
    <xmlCellPr id="1" uniqueName="P1075332">
      <xmlPr mapId="2" xpath="/GFI-IZD-POD/IFP-GFI-IZD-POD_1000370/P1075332" xmlDataType="decimal"/>
    </xmlCellPr>
  </singleXmlCell>
  <singleXmlCell id="246" r="I129" connectionId="0">
    <xmlCellPr id="1" uniqueName="P1075333">
      <xmlPr mapId="2" xpath="/GFI-IZD-POD/IFP-GFI-IZD-POD_1000370/P1075333" xmlDataType="decimal"/>
    </xmlCellPr>
  </singleXmlCell>
  <singleXmlCell id="247" r="H130" connectionId="0">
    <xmlCellPr id="1" uniqueName="P1075334">
      <xmlPr mapId="2" xpath="/GFI-IZD-POD/IFP-GFI-IZD-POD_1000370/P1075334" xmlDataType="decimal"/>
    </xmlCellPr>
  </singleXmlCell>
  <singleXmlCell id="248" r="I130" connectionId="0">
    <xmlCellPr id="1" uniqueName="P1075335">
      <xmlPr mapId="2" xpath="/GFI-IZD-POD/IFP-GFI-IZD-POD_1000370/P1075335" xmlDataType="decimal"/>
    </xmlCellPr>
  </singleXmlCell>
  <singleXmlCell id="249" r="H131" connectionId="0">
    <xmlCellPr id="1" uniqueName="P1075336">
      <xmlPr mapId="2" xpath="/GFI-IZD-POD/IFP-GFI-IZD-POD_1000370/P1075336" xmlDataType="decimal"/>
    </xmlCellPr>
  </singleXmlCell>
  <singleXmlCell id="250" r="I131" connectionId="0">
    <xmlCellPr id="1" uniqueName="P1075337">
      <xmlPr mapId="2" xpath="/GFI-IZD-POD/IFP-GFI-IZD-POD_1000370/P1075337" xmlDataType="decimal"/>
    </xmlCellPr>
  </singleXmlCell>
  <singleXmlCell id="251" r="H132" connectionId="0">
    <xmlCellPr id="1" uniqueName="P1075338">
      <xmlPr mapId="2" xpath="/GFI-IZD-POD/IFP-GFI-IZD-POD_1000370/P1075338" xmlDataType="decimal"/>
    </xmlCellPr>
  </singleXmlCell>
  <singleXmlCell id="252" r="I132" connectionId="0">
    <xmlCellPr id="1" uniqueName="P1075339">
      <xmlPr mapId="2" xpath="/GFI-IZD-POD/IFP-GFI-IZD-POD_1000370/P1075339" xmlDataType="decimal"/>
    </xmlCellPr>
  </singleXmlCell>
  <singleXmlCell id="253" r="H133" connectionId="0">
    <xmlCellPr id="1" uniqueName="P1075340">
      <xmlPr mapId="2" xpath="/GFI-IZD-POD/IFP-GFI-IZD-POD_1000370/P1075340" xmlDataType="decimal"/>
    </xmlCellPr>
  </singleXmlCell>
  <singleXmlCell id="254" r="I133" connectionId="0">
    <xmlCellPr id="1" uniqueName="P1075341">
      <xmlPr mapId="2" xpath="/GFI-IZD-POD/IFP-GFI-IZD-POD_1000370/P1075341" xmlDataType="decimal"/>
    </xmlCellPr>
  </singleXmlCell>
  <singleXmlCell id="255" r="H134" connectionId="0">
    <xmlCellPr id="1" uniqueName="P1075342">
      <xmlPr mapId="2" xpath="/GFI-IZD-POD/IFP-GFI-IZD-POD_1000370/P1075342" xmlDataType="decimal"/>
    </xmlCellPr>
  </singleXmlCell>
  <singleXmlCell id="256" r="I134" connectionId="0">
    <xmlCellPr id="1" uniqueName="P1075343">
      <xmlPr mapId="2" xpath="/GFI-IZD-POD/IFP-GFI-IZD-POD_1000370/P1075343" xmlDataType="decimal"/>
    </xmlCellPr>
  </singleXmlCell>
</singleXmlCells>
</file>

<file path=xl/tables/tableSingleCells3.xml><?xml version="1.0" encoding="utf-8"?>
<singleXmlCells xmlns="http://schemas.openxmlformats.org/spreadsheetml/2006/main">
  <singleXmlCell id="257" r="H7" connectionId="0">
    <xmlCellPr id="1" uniqueName="P1076024">
      <xmlPr mapId="2" xpath="/GFI-IZD-POD/ISD-GFI-IZD-POD_1000371/P1076024" xmlDataType="decimal"/>
    </xmlCellPr>
  </singleXmlCell>
  <singleXmlCell id="258" r="I7" connectionId="0">
    <xmlCellPr id="1" uniqueName="P1076032">
      <xmlPr mapId="2" xpath="/GFI-IZD-POD/ISD-GFI-IZD-POD_1000371/P1076032" xmlDataType="decimal"/>
    </xmlCellPr>
  </singleXmlCell>
  <singleXmlCell id="259" r="H8" connectionId="0">
    <xmlCellPr id="1" uniqueName="P1076039">
      <xmlPr mapId="2" xpath="/GFI-IZD-POD/ISD-GFI-IZD-POD_1000371/P1076039" xmlDataType="decimal"/>
    </xmlCellPr>
  </singleXmlCell>
  <singleXmlCell id="260" r="I8" connectionId="0">
    <xmlCellPr id="1" uniqueName="P1076041">
      <xmlPr mapId="2" xpath="/GFI-IZD-POD/ISD-GFI-IZD-POD_1000371/P1076041" xmlDataType="decimal"/>
    </xmlCellPr>
  </singleXmlCell>
  <singleXmlCell id="261" r="H9" connectionId="0">
    <xmlCellPr id="1" uniqueName="P1076043">
      <xmlPr mapId="2" xpath="/GFI-IZD-POD/ISD-GFI-IZD-POD_1000371/P1076043" xmlDataType="decimal"/>
    </xmlCellPr>
  </singleXmlCell>
  <singleXmlCell id="262" r="I9" connectionId="0">
    <xmlCellPr id="1" uniqueName="P1076046">
      <xmlPr mapId="2" xpath="/GFI-IZD-POD/ISD-GFI-IZD-POD_1000371/P1076046" xmlDataType="decimal"/>
    </xmlCellPr>
  </singleXmlCell>
  <singleXmlCell id="263" r="H10" connectionId="0">
    <xmlCellPr id="1" uniqueName="P1076048">
      <xmlPr mapId="2" xpath="/GFI-IZD-POD/ISD-GFI-IZD-POD_1000371/P1076048" xmlDataType="decimal"/>
    </xmlCellPr>
  </singleXmlCell>
  <singleXmlCell id="264" r="I10" connectionId="0">
    <xmlCellPr id="1" uniqueName="P1076052">
      <xmlPr mapId="2" xpath="/GFI-IZD-POD/ISD-GFI-IZD-POD_1000371/P1076052" xmlDataType="decimal"/>
    </xmlCellPr>
  </singleXmlCell>
  <singleXmlCell id="265" r="H11" connectionId="0">
    <xmlCellPr id="1" uniqueName="P1076056">
      <xmlPr mapId="2" xpath="/GFI-IZD-POD/ISD-GFI-IZD-POD_1000371/P1076056" xmlDataType="decimal"/>
    </xmlCellPr>
  </singleXmlCell>
  <singleXmlCell id="266" r="I11" connectionId="0">
    <xmlCellPr id="1" uniqueName="P1076058">
      <xmlPr mapId="2" xpath="/GFI-IZD-POD/ISD-GFI-IZD-POD_1000371/P1076058" xmlDataType="decimal"/>
    </xmlCellPr>
  </singleXmlCell>
  <singleXmlCell id="267" r="H12" connectionId="0">
    <xmlCellPr id="1" uniqueName="P1076060">
      <xmlPr mapId="2" xpath="/GFI-IZD-POD/ISD-GFI-IZD-POD_1000371/P1076060" xmlDataType="decimal"/>
    </xmlCellPr>
  </singleXmlCell>
  <singleXmlCell id="268" r="I12" connectionId="0">
    <xmlCellPr id="1" uniqueName="P1076062">
      <xmlPr mapId="2" xpath="/GFI-IZD-POD/ISD-GFI-IZD-POD_1000371/P1076062" xmlDataType="decimal"/>
    </xmlCellPr>
  </singleXmlCell>
  <singleXmlCell id="269" r="H13" connectionId="0">
    <xmlCellPr id="1" uniqueName="P1076064">
      <xmlPr mapId="2" xpath="/GFI-IZD-POD/ISD-GFI-IZD-POD_1000371/P1076064" xmlDataType="decimal"/>
    </xmlCellPr>
  </singleXmlCell>
  <singleXmlCell id="270" r="I13" connectionId="0">
    <xmlCellPr id="1" uniqueName="P1076066">
      <xmlPr mapId="2" xpath="/GFI-IZD-POD/ISD-GFI-IZD-POD_1000371/P1076066" xmlDataType="decimal"/>
    </xmlCellPr>
  </singleXmlCell>
  <singleXmlCell id="271" r="H14" connectionId="0">
    <xmlCellPr id="1" uniqueName="P1076069">
      <xmlPr mapId="2" xpath="/GFI-IZD-POD/ISD-GFI-IZD-POD_1000371/P1076069" xmlDataType="decimal"/>
    </xmlCellPr>
  </singleXmlCell>
  <singleXmlCell id="272" r="I14" connectionId="0">
    <xmlCellPr id="1" uniqueName="P1076071">
      <xmlPr mapId="2" xpath="/GFI-IZD-POD/ISD-GFI-IZD-POD_1000371/P1076071" xmlDataType="decimal"/>
    </xmlCellPr>
  </singleXmlCell>
  <singleXmlCell id="273" r="H15" connectionId="0">
    <xmlCellPr id="1" uniqueName="P1076073">
      <xmlPr mapId="2" xpath="/GFI-IZD-POD/ISD-GFI-IZD-POD_1000371/P1076073" xmlDataType="decimal"/>
    </xmlCellPr>
  </singleXmlCell>
  <singleXmlCell id="274" r="I15" connectionId="0">
    <xmlCellPr id="1" uniqueName="P1076076">
      <xmlPr mapId="2" xpath="/GFI-IZD-POD/ISD-GFI-IZD-POD_1000371/P1076076" xmlDataType="decimal"/>
    </xmlCellPr>
  </singleXmlCell>
  <singleXmlCell id="275" r="H16" connectionId="0">
    <xmlCellPr id="1" uniqueName="P1076078">
      <xmlPr mapId="2" xpath="/GFI-IZD-POD/ISD-GFI-IZD-POD_1000371/P1076078" xmlDataType="decimal"/>
    </xmlCellPr>
  </singleXmlCell>
  <singleXmlCell id="276" r="I16" connectionId="0">
    <xmlCellPr id="1" uniqueName="P1076080">
      <xmlPr mapId="2" xpath="/GFI-IZD-POD/ISD-GFI-IZD-POD_1000371/P1076080" xmlDataType="decimal"/>
    </xmlCellPr>
  </singleXmlCell>
  <singleXmlCell id="277" r="H17" connectionId="0">
    <xmlCellPr id="1" uniqueName="P1076082">
      <xmlPr mapId="2" xpath="/GFI-IZD-POD/ISD-GFI-IZD-POD_1000371/P1076082" xmlDataType="decimal"/>
    </xmlCellPr>
  </singleXmlCell>
  <singleXmlCell id="278" r="I17" connectionId="0">
    <xmlCellPr id="1" uniqueName="P1076084">
      <xmlPr mapId="2" xpath="/GFI-IZD-POD/ISD-GFI-IZD-POD_1000371/P1076084" xmlDataType="decimal"/>
    </xmlCellPr>
  </singleXmlCell>
  <singleXmlCell id="279" r="H18" connectionId="0">
    <xmlCellPr id="1" uniqueName="P1076087">
      <xmlPr mapId="2" xpath="/GFI-IZD-POD/ISD-GFI-IZD-POD_1000371/P1076087" xmlDataType="decimal"/>
    </xmlCellPr>
  </singleXmlCell>
  <singleXmlCell id="280" r="I18" connectionId="0">
    <xmlCellPr id="1" uniqueName="P1076090">
      <xmlPr mapId="2" xpath="/GFI-IZD-POD/ISD-GFI-IZD-POD_1000371/P1076090" xmlDataType="decimal"/>
    </xmlCellPr>
  </singleXmlCell>
  <singleXmlCell id="281" r="H19" connectionId="0">
    <xmlCellPr id="1" uniqueName="P1076092">
      <xmlPr mapId="2" xpath="/GFI-IZD-POD/ISD-GFI-IZD-POD_1000371/P1076092" xmlDataType="decimal"/>
    </xmlCellPr>
  </singleXmlCell>
  <singleXmlCell id="282" r="I19" connectionId="0">
    <xmlCellPr id="1" uniqueName="P1076094">
      <xmlPr mapId="2" xpath="/GFI-IZD-POD/ISD-GFI-IZD-POD_1000371/P1076094" xmlDataType="decimal"/>
    </xmlCellPr>
  </singleXmlCell>
  <singleXmlCell id="283" r="H20" connectionId="0">
    <xmlCellPr id="1" uniqueName="P1076095">
      <xmlPr mapId="2" xpath="/GFI-IZD-POD/ISD-GFI-IZD-POD_1000371/P1076095" xmlDataType="decimal"/>
    </xmlCellPr>
  </singleXmlCell>
  <singleXmlCell id="284" r="I20" connectionId="0">
    <xmlCellPr id="1" uniqueName="P1076098">
      <xmlPr mapId="2" xpath="/GFI-IZD-POD/ISD-GFI-IZD-POD_1000371/P1076098" xmlDataType="decimal"/>
    </xmlCellPr>
  </singleXmlCell>
  <singleXmlCell id="285" r="H21" connectionId="0">
    <xmlCellPr id="1" uniqueName="P1076101">
      <xmlPr mapId="2" xpath="/GFI-IZD-POD/ISD-GFI-IZD-POD_1000371/P1076101" xmlDataType="decimal"/>
    </xmlCellPr>
  </singleXmlCell>
  <singleXmlCell id="286" r="I21" connectionId="0">
    <xmlCellPr id="1" uniqueName="P1076103">
      <xmlPr mapId="2" xpath="/GFI-IZD-POD/ISD-GFI-IZD-POD_1000371/P1076103" xmlDataType="decimal"/>
    </xmlCellPr>
  </singleXmlCell>
  <singleXmlCell id="287" r="H22" connectionId="0">
    <xmlCellPr id="1" uniqueName="P1076105">
      <xmlPr mapId="2" xpath="/GFI-IZD-POD/ISD-GFI-IZD-POD_1000371/P1076105" xmlDataType="decimal"/>
    </xmlCellPr>
  </singleXmlCell>
  <singleXmlCell id="288" r="I22" connectionId="0">
    <xmlCellPr id="1" uniqueName="P1076107">
      <xmlPr mapId="2" xpath="/GFI-IZD-POD/ISD-GFI-IZD-POD_1000371/P1076107" xmlDataType="decimal"/>
    </xmlCellPr>
  </singleXmlCell>
  <singleXmlCell id="289" r="H23" connectionId="0">
    <xmlCellPr id="1" uniqueName="P1076109">
      <xmlPr mapId="2" xpath="/GFI-IZD-POD/ISD-GFI-IZD-POD_1000371/P1076109" xmlDataType="decimal"/>
    </xmlCellPr>
  </singleXmlCell>
  <singleXmlCell id="290" r="I23" connectionId="0">
    <xmlCellPr id="1" uniqueName="P1076111">
      <xmlPr mapId="2" xpath="/GFI-IZD-POD/ISD-GFI-IZD-POD_1000371/P1076111" xmlDataType="decimal"/>
    </xmlCellPr>
  </singleXmlCell>
  <singleXmlCell id="291" r="H24" connectionId="0">
    <xmlCellPr id="1" uniqueName="P1076113">
      <xmlPr mapId="2" xpath="/GFI-IZD-POD/ISD-GFI-IZD-POD_1000371/P1076113" xmlDataType="decimal"/>
    </xmlCellPr>
  </singleXmlCell>
  <singleXmlCell id="292" r="I24" connectionId="0">
    <xmlCellPr id="1" uniqueName="P1076115">
      <xmlPr mapId="2" xpath="/GFI-IZD-POD/ISD-GFI-IZD-POD_1000371/P1076115" xmlDataType="decimal"/>
    </xmlCellPr>
  </singleXmlCell>
  <singleXmlCell id="293" r="H25" connectionId="0">
    <xmlCellPr id="1" uniqueName="P1076117">
      <xmlPr mapId="2" xpath="/GFI-IZD-POD/ISD-GFI-IZD-POD_1000371/P1076117" xmlDataType="decimal"/>
    </xmlCellPr>
  </singleXmlCell>
  <singleXmlCell id="294" r="I25" connectionId="0">
    <xmlCellPr id="1" uniqueName="P1076122">
      <xmlPr mapId="2" xpath="/GFI-IZD-POD/ISD-GFI-IZD-POD_1000371/P1076122" xmlDataType="decimal"/>
    </xmlCellPr>
  </singleXmlCell>
  <singleXmlCell id="295" r="H26" connectionId="0">
    <xmlCellPr id="1" uniqueName="P1076126">
      <xmlPr mapId="2" xpath="/GFI-IZD-POD/ISD-GFI-IZD-POD_1000371/P1076126" xmlDataType="decimal"/>
    </xmlCellPr>
  </singleXmlCell>
  <singleXmlCell id="296" r="I26" connectionId="0">
    <xmlCellPr id="1" uniqueName="P1076128">
      <xmlPr mapId="2" xpath="/GFI-IZD-POD/ISD-GFI-IZD-POD_1000371/P1076128" xmlDataType="decimal"/>
    </xmlCellPr>
  </singleXmlCell>
  <singleXmlCell id="297" r="H27" connectionId="0">
    <xmlCellPr id="1" uniqueName="P1076130">
      <xmlPr mapId="2" xpath="/GFI-IZD-POD/ISD-GFI-IZD-POD_1000371/P1076130" xmlDataType="decimal"/>
    </xmlCellPr>
  </singleXmlCell>
  <singleXmlCell id="298" r="I27" connectionId="0">
    <xmlCellPr id="1" uniqueName="P1076132">
      <xmlPr mapId="2" xpath="/GFI-IZD-POD/ISD-GFI-IZD-POD_1000371/P1076132" xmlDataType="decimal"/>
    </xmlCellPr>
  </singleXmlCell>
  <singleXmlCell id="299" r="H28" connectionId="0">
    <xmlCellPr id="1" uniqueName="P1076134">
      <xmlPr mapId="2" xpath="/GFI-IZD-POD/ISD-GFI-IZD-POD_1000371/P1076134" xmlDataType="decimal"/>
    </xmlCellPr>
  </singleXmlCell>
  <singleXmlCell id="300" r="I28" connectionId="0">
    <xmlCellPr id="1" uniqueName="P1076136">
      <xmlPr mapId="2" xpath="/GFI-IZD-POD/ISD-GFI-IZD-POD_1000371/P1076136" xmlDataType="decimal"/>
    </xmlCellPr>
  </singleXmlCell>
  <singleXmlCell id="301" r="H29" connectionId="0">
    <xmlCellPr id="1" uniqueName="P1076138">
      <xmlPr mapId="2" xpath="/GFI-IZD-POD/ISD-GFI-IZD-POD_1000371/P1076138" xmlDataType="decimal"/>
    </xmlCellPr>
  </singleXmlCell>
  <singleXmlCell id="302" r="I29" connectionId="0">
    <xmlCellPr id="1" uniqueName="P1076140">
      <xmlPr mapId="2" xpath="/GFI-IZD-POD/ISD-GFI-IZD-POD_1000371/P1076140" xmlDataType="decimal"/>
    </xmlCellPr>
  </singleXmlCell>
  <singleXmlCell id="303" r="H30" connectionId="0">
    <xmlCellPr id="1" uniqueName="P1076142">
      <xmlPr mapId="2" xpath="/GFI-IZD-POD/ISD-GFI-IZD-POD_1000371/P1076142" xmlDataType="decimal"/>
    </xmlCellPr>
  </singleXmlCell>
  <singleXmlCell id="304" r="I30" connectionId="0">
    <xmlCellPr id="1" uniqueName="P1076144">
      <xmlPr mapId="2" xpath="/GFI-IZD-POD/ISD-GFI-IZD-POD_1000371/P1076144" xmlDataType="decimal"/>
    </xmlCellPr>
  </singleXmlCell>
  <singleXmlCell id="305" r="H31" connectionId="0">
    <xmlCellPr id="1" uniqueName="P1076147">
      <xmlPr mapId="2" xpath="/GFI-IZD-POD/ISD-GFI-IZD-POD_1000371/P1076147" xmlDataType="decimal"/>
    </xmlCellPr>
  </singleXmlCell>
  <singleXmlCell id="306" r="I31" connectionId="0">
    <xmlCellPr id="1" uniqueName="P1076150">
      <xmlPr mapId="2" xpath="/GFI-IZD-POD/ISD-GFI-IZD-POD_1000371/P1076150" xmlDataType="decimal"/>
    </xmlCellPr>
  </singleXmlCell>
  <singleXmlCell id="307" r="H32" connectionId="0">
    <xmlCellPr id="1" uniqueName="P1076152">
      <xmlPr mapId="2" xpath="/GFI-IZD-POD/ISD-GFI-IZD-POD_1000371/P1076152" xmlDataType="decimal"/>
    </xmlCellPr>
  </singleXmlCell>
  <singleXmlCell id="308" r="I32" connectionId="0">
    <xmlCellPr id="1" uniqueName="P1076154">
      <xmlPr mapId="2" xpath="/GFI-IZD-POD/ISD-GFI-IZD-POD_1000371/P1076154" xmlDataType="decimal"/>
    </xmlCellPr>
  </singleXmlCell>
  <singleXmlCell id="309" r="H33" connectionId="0">
    <xmlCellPr id="1" uniqueName="P1076156">
      <xmlPr mapId="2" xpath="/GFI-IZD-POD/ISD-GFI-IZD-POD_1000371/P1076156" xmlDataType="decimal"/>
    </xmlCellPr>
  </singleXmlCell>
  <singleXmlCell id="310" r="I33" connectionId="0">
    <xmlCellPr id="1" uniqueName="P1076158">
      <xmlPr mapId="2" xpath="/GFI-IZD-POD/ISD-GFI-IZD-POD_1000371/P1076158" xmlDataType="decimal"/>
    </xmlCellPr>
  </singleXmlCell>
  <singleXmlCell id="311" r="H34" connectionId="0">
    <xmlCellPr id="1" uniqueName="P1076162">
      <xmlPr mapId="2" xpath="/GFI-IZD-POD/ISD-GFI-IZD-POD_1000371/P1076162" xmlDataType="decimal"/>
    </xmlCellPr>
  </singleXmlCell>
  <singleXmlCell id="312" r="I34" connectionId="0">
    <xmlCellPr id="1" uniqueName="P1076164">
      <xmlPr mapId="2" xpath="/GFI-IZD-POD/ISD-GFI-IZD-POD_1000371/P1076164" xmlDataType="decimal"/>
    </xmlCellPr>
  </singleXmlCell>
  <singleXmlCell id="313" r="H35" connectionId="0">
    <xmlCellPr id="1" uniqueName="P1076166">
      <xmlPr mapId="2" xpath="/GFI-IZD-POD/ISD-GFI-IZD-POD_1000371/P1076166" xmlDataType="decimal"/>
    </xmlCellPr>
  </singleXmlCell>
  <singleXmlCell id="314" r="I35" connectionId="0">
    <xmlCellPr id="1" uniqueName="P1076168">
      <xmlPr mapId="2" xpath="/GFI-IZD-POD/ISD-GFI-IZD-POD_1000371/P1076168" xmlDataType="decimal"/>
    </xmlCellPr>
  </singleXmlCell>
  <singleXmlCell id="315" r="H36" connectionId="0">
    <xmlCellPr id="1" uniqueName="P1076170">
      <xmlPr mapId="2" xpath="/GFI-IZD-POD/ISD-GFI-IZD-POD_1000371/P1076170" xmlDataType="decimal"/>
    </xmlCellPr>
  </singleXmlCell>
  <singleXmlCell id="316" r="I36" connectionId="0">
    <xmlCellPr id="1" uniqueName="P1076173">
      <xmlPr mapId="2" xpath="/GFI-IZD-POD/ISD-GFI-IZD-POD_1000371/P1076173" xmlDataType="decimal"/>
    </xmlCellPr>
  </singleXmlCell>
  <singleXmlCell id="317" r="H37" connectionId="0">
    <xmlCellPr id="1" uniqueName="P1076175">
      <xmlPr mapId="2" xpath="/GFI-IZD-POD/ISD-GFI-IZD-POD_1000371/P1076175" xmlDataType="decimal"/>
    </xmlCellPr>
  </singleXmlCell>
  <singleXmlCell id="318" r="I37" connectionId="0">
    <xmlCellPr id="1" uniqueName="P1076178">
      <xmlPr mapId="2" xpath="/GFI-IZD-POD/ISD-GFI-IZD-POD_1000371/P1076178" xmlDataType="decimal"/>
    </xmlCellPr>
  </singleXmlCell>
  <singleXmlCell id="319" r="H38" connectionId="0">
    <xmlCellPr id="1" uniqueName="P1076180">
      <xmlPr mapId="2" xpath="/GFI-IZD-POD/ISD-GFI-IZD-POD_1000371/P1076180" xmlDataType="decimal"/>
    </xmlCellPr>
  </singleXmlCell>
  <singleXmlCell id="320" r="I38" connectionId="0">
    <xmlCellPr id="1" uniqueName="P1076182">
      <xmlPr mapId="2" xpath="/GFI-IZD-POD/ISD-GFI-IZD-POD_1000371/P1076182" xmlDataType="decimal"/>
    </xmlCellPr>
  </singleXmlCell>
  <singleXmlCell id="321" r="H39" connectionId="0">
    <xmlCellPr id="1" uniqueName="P1076234">
      <xmlPr mapId="2" xpath="/GFI-IZD-POD/ISD-GFI-IZD-POD_1000371/P1076234" xmlDataType="decimal"/>
    </xmlCellPr>
  </singleXmlCell>
  <singleXmlCell id="322" r="I39" connectionId="0">
    <xmlCellPr id="1" uniqueName="P1076236">
      <xmlPr mapId="2" xpath="/GFI-IZD-POD/ISD-GFI-IZD-POD_1000371/P1076236" xmlDataType="decimal"/>
    </xmlCellPr>
  </singleXmlCell>
  <singleXmlCell id="323" r="H40" connectionId="0">
    <xmlCellPr id="1" uniqueName="P1076240">
      <xmlPr mapId="2" xpath="/GFI-IZD-POD/ISD-GFI-IZD-POD_1000371/P1076240" xmlDataType="decimal"/>
    </xmlCellPr>
  </singleXmlCell>
  <singleXmlCell id="324" r="I40" connectionId="0">
    <xmlCellPr id="1" uniqueName="P1076243">
      <xmlPr mapId="2" xpath="/GFI-IZD-POD/ISD-GFI-IZD-POD_1000371/P1076243" xmlDataType="decimal"/>
    </xmlCellPr>
  </singleXmlCell>
  <singleXmlCell id="325" r="H41" connectionId="0">
    <xmlCellPr id="1" uniqueName="P1076245">
      <xmlPr mapId="2" xpath="/GFI-IZD-POD/ISD-GFI-IZD-POD_1000371/P1076245" xmlDataType="decimal"/>
    </xmlCellPr>
  </singleXmlCell>
  <singleXmlCell id="326" r="I41" connectionId="0">
    <xmlCellPr id="1" uniqueName="P1076247">
      <xmlPr mapId="2" xpath="/GFI-IZD-POD/ISD-GFI-IZD-POD_1000371/P1076247" xmlDataType="decimal"/>
    </xmlCellPr>
  </singleXmlCell>
  <singleXmlCell id="327" r="H42" connectionId="0">
    <xmlCellPr id="1" uniqueName="P1076249">
      <xmlPr mapId="2" xpath="/GFI-IZD-POD/ISD-GFI-IZD-POD_1000371/P1076249" xmlDataType="decimal"/>
    </xmlCellPr>
  </singleXmlCell>
  <singleXmlCell id="328" r="I42" connectionId="0">
    <xmlCellPr id="1" uniqueName="P1076251">
      <xmlPr mapId="2" xpath="/GFI-IZD-POD/ISD-GFI-IZD-POD_1000371/P1076251" xmlDataType="decimal"/>
    </xmlCellPr>
  </singleXmlCell>
  <singleXmlCell id="329" r="H43" connectionId="0">
    <xmlCellPr id="1" uniqueName="P1076253">
      <xmlPr mapId="2" xpath="/GFI-IZD-POD/ISD-GFI-IZD-POD_1000371/P1076253" xmlDataType="decimal"/>
    </xmlCellPr>
  </singleXmlCell>
  <singleXmlCell id="330" r="I43" connectionId="0">
    <xmlCellPr id="1" uniqueName="P1076255">
      <xmlPr mapId="2" xpath="/GFI-IZD-POD/ISD-GFI-IZD-POD_1000371/P1076255" xmlDataType="decimal"/>
    </xmlCellPr>
  </singleXmlCell>
  <singleXmlCell id="331" r="H44" connectionId="0">
    <xmlCellPr id="1" uniqueName="P1076257">
      <xmlPr mapId="2" xpath="/GFI-IZD-POD/ISD-GFI-IZD-POD_1000371/P1076257" xmlDataType="decimal"/>
    </xmlCellPr>
  </singleXmlCell>
  <singleXmlCell id="332" r="I44" connectionId="0">
    <xmlCellPr id="1" uniqueName="P1076259">
      <xmlPr mapId="2" xpath="/GFI-IZD-POD/ISD-GFI-IZD-POD_1000371/P1076259" xmlDataType="decimal"/>
    </xmlCellPr>
  </singleXmlCell>
  <singleXmlCell id="333" r="H45" connectionId="0">
    <xmlCellPr id="1" uniqueName="P1076262">
      <xmlPr mapId="2" xpath="/GFI-IZD-POD/ISD-GFI-IZD-POD_1000371/P1076262" xmlDataType="decimal"/>
    </xmlCellPr>
  </singleXmlCell>
  <singleXmlCell id="334" r="I45" connectionId="0">
    <xmlCellPr id="1" uniqueName="P1076264">
      <xmlPr mapId="2" xpath="/GFI-IZD-POD/ISD-GFI-IZD-POD_1000371/P1076264" xmlDataType="decimal"/>
    </xmlCellPr>
  </singleXmlCell>
  <singleXmlCell id="335" r="H46" connectionId="0">
    <xmlCellPr id="1" uniqueName="P1076274">
      <xmlPr mapId="2" xpath="/GFI-IZD-POD/ISD-GFI-IZD-POD_1000371/P1076274" xmlDataType="decimal"/>
    </xmlCellPr>
  </singleXmlCell>
  <singleXmlCell id="336" r="I46" connectionId="0">
    <xmlCellPr id="1" uniqueName="P1076276">
      <xmlPr mapId="2" xpath="/GFI-IZD-POD/ISD-GFI-IZD-POD_1000371/P1076276" xmlDataType="decimal"/>
    </xmlCellPr>
  </singleXmlCell>
  <singleXmlCell id="337" r="H47" connectionId="0">
    <xmlCellPr id="1" uniqueName="P1076278">
      <xmlPr mapId="2" xpath="/GFI-IZD-POD/ISD-GFI-IZD-POD_1000371/P1076278" xmlDataType="decimal"/>
    </xmlCellPr>
  </singleXmlCell>
  <singleXmlCell id="338" r="I47" connectionId="0">
    <xmlCellPr id="1" uniqueName="P1076280">
      <xmlPr mapId="2" xpath="/GFI-IZD-POD/ISD-GFI-IZD-POD_1000371/P1076280" xmlDataType="decimal"/>
    </xmlCellPr>
  </singleXmlCell>
  <singleXmlCell id="339" r="H48" connectionId="0">
    <xmlCellPr id="1" uniqueName="P1076281">
      <xmlPr mapId="2" xpath="/GFI-IZD-POD/ISD-GFI-IZD-POD_1000371/P1076281" xmlDataType="decimal"/>
    </xmlCellPr>
  </singleXmlCell>
  <singleXmlCell id="340" r="I48" connectionId="0">
    <xmlCellPr id="1" uniqueName="P1076282">
      <xmlPr mapId="2" xpath="/GFI-IZD-POD/ISD-GFI-IZD-POD_1000371/P1076282" xmlDataType="decimal"/>
    </xmlCellPr>
  </singleXmlCell>
  <singleXmlCell id="341" r="H49" connectionId="0">
    <xmlCellPr id="1" uniqueName="P1076283">
      <xmlPr mapId="2" xpath="/GFI-IZD-POD/ISD-GFI-IZD-POD_1000371/P1076283" xmlDataType="decimal"/>
    </xmlCellPr>
  </singleXmlCell>
  <singleXmlCell id="342" r="I49" connectionId="0">
    <xmlCellPr id="1" uniqueName="P1076284">
      <xmlPr mapId="2" xpath="/GFI-IZD-POD/ISD-GFI-IZD-POD_1000371/P1076284" xmlDataType="decimal"/>
    </xmlCellPr>
  </singleXmlCell>
  <singleXmlCell id="343" r="H50" connectionId="0">
    <xmlCellPr id="1" uniqueName="P1076285">
      <xmlPr mapId="2" xpath="/GFI-IZD-POD/ISD-GFI-IZD-POD_1000371/P1076285" xmlDataType="decimal"/>
    </xmlCellPr>
  </singleXmlCell>
  <singleXmlCell id="344" r="I50" connectionId="0">
    <xmlCellPr id="1" uniqueName="P1076286">
      <xmlPr mapId="2" xpath="/GFI-IZD-POD/ISD-GFI-IZD-POD_1000371/P1076286" xmlDataType="decimal"/>
    </xmlCellPr>
  </singleXmlCell>
  <singleXmlCell id="345" r="H51" connectionId="0">
    <xmlCellPr id="1" uniqueName="P1076287">
      <xmlPr mapId="2" xpath="/GFI-IZD-POD/ISD-GFI-IZD-POD_1000371/P1076287" xmlDataType="decimal"/>
    </xmlCellPr>
  </singleXmlCell>
  <singleXmlCell id="346" r="I51" connectionId="0">
    <xmlCellPr id="1" uniqueName="P1076288">
      <xmlPr mapId="2" xpath="/GFI-IZD-POD/ISD-GFI-IZD-POD_1000371/P1076288" xmlDataType="decimal"/>
    </xmlCellPr>
  </singleXmlCell>
  <singleXmlCell id="347" r="H52" connectionId="0">
    <xmlCellPr id="1" uniqueName="P1076289">
      <xmlPr mapId="2" xpath="/GFI-IZD-POD/ISD-GFI-IZD-POD_1000371/P1076289" xmlDataType="decimal"/>
    </xmlCellPr>
  </singleXmlCell>
  <singleXmlCell id="348" r="I52" connectionId="0">
    <xmlCellPr id="1" uniqueName="P1076291">
      <xmlPr mapId="2" xpath="/GFI-IZD-POD/ISD-GFI-IZD-POD_1000371/P1076291" xmlDataType="decimal"/>
    </xmlCellPr>
  </singleXmlCell>
  <singleXmlCell id="349" r="H53" connectionId="0">
    <xmlCellPr id="1" uniqueName="P1076293">
      <xmlPr mapId="2" xpath="/GFI-IZD-POD/ISD-GFI-IZD-POD_1000371/P1076293" xmlDataType="decimal"/>
    </xmlCellPr>
  </singleXmlCell>
  <singleXmlCell id="350" r="I53" connectionId="0">
    <xmlCellPr id="1" uniqueName="P1076295">
      <xmlPr mapId="2" xpath="/GFI-IZD-POD/ISD-GFI-IZD-POD_1000371/P1076295" xmlDataType="decimal"/>
    </xmlCellPr>
  </singleXmlCell>
  <singleXmlCell id="351" r="H54" connectionId="0">
    <xmlCellPr id="1" uniqueName="P1076297">
      <xmlPr mapId="2" xpath="/GFI-IZD-POD/ISD-GFI-IZD-POD_1000371/P1076297" xmlDataType="decimal"/>
    </xmlCellPr>
  </singleXmlCell>
  <singleXmlCell id="352" r="I54" connectionId="0">
    <xmlCellPr id="1" uniqueName="P1076299">
      <xmlPr mapId="2" xpath="/GFI-IZD-POD/ISD-GFI-IZD-POD_1000371/P1076299" xmlDataType="decimal"/>
    </xmlCellPr>
  </singleXmlCell>
  <singleXmlCell id="353" r="H55" connectionId="0">
    <xmlCellPr id="1" uniqueName="P1076301">
      <xmlPr mapId="2" xpath="/GFI-IZD-POD/ISD-GFI-IZD-POD_1000371/P1076301" xmlDataType="decimal"/>
    </xmlCellPr>
  </singleXmlCell>
  <singleXmlCell id="354" r="I55" connectionId="0">
    <xmlCellPr id="1" uniqueName="P1076303">
      <xmlPr mapId="2" xpath="/GFI-IZD-POD/ISD-GFI-IZD-POD_1000371/P1076303" xmlDataType="decimal"/>
    </xmlCellPr>
  </singleXmlCell>
  <singleXmlCell id="355" r="H56" connectionId="0">
    <xmlCellPr id="1" uniqueName="P1076315">
      <xmlPr mapId="2" xpath="/GFI-IZD-POD/ISD-GFI-IZD-POD_1000371/P1076315" xmlDataType="decimal"/>
    </xmlCellPr>
  </singleXmlCell>
  <singleXmlCell id="356" r="I56" connectionId="0">
    <xmlCellPr id="1" uniqueName="P1076317">
      <xmlPr mapId="2" xpath="/GFI-IZD-POD/ISD-GFI-IZD-POD_1000371/P1076317" xmlDataType="decimal"/>
    </xmlCellPr>
  </singleXmlCell>
  <singleXmlCell id="357" r="H57" connectionId="0">
    <xmlCellPr id="1" uniqueName="P1076322">
      <xmlPr mapId="2" xpath="/GFI-IZD-POD/ISD-GFI-IZD-POD_1000371/P1076322" xmlDataType="decimal"/>
    </xmlCellPr>
  </singleXmlCell>
  <singleXmlCell id="358" r="I57" connectionId="0">
    <xmlCellPr id="1" uniqueName="P1076324">
      <xmlPr mapId="2" xpath="/GFI-IZD-POD/ISD-GFI-IZD-POD_1000371/P1076324" xmlDataType="decimal"/>
    </xmlCellPr>
  </singleXmlCell>
  <singleXmlCell id="359" r="H58" connectionId="0">
    <xmlCellPr id="1" uniqueName="P1076326">
      <xmlPr mapId="2" xpath="/GFI-IZD-POD/ISD-GFI-IZD-POD_1000371/P1076326" xmlDataType="decimal"/>
    </xmlCellPr>
  </singleXmlCell>
  <singleXmlCell id="360" r="I58" connectionId="0">
    <xmlCellPr id="1" uniqueName="P1076330">
      <xmlPr mapId="2" xpath="/GFI-IZD-POD/ISD-GFI-IZD-POD_1000371/P1076330" xmlDataType="decimal"/>
    </xmlCellPr>
  </singleXmlCell>
  <singleXmlCell id="361" r="H59" connectionId="0">
    <xmlCellPr id="1" uniqueName="P1076331">
      <xmlPr mapId="2" xpath="/GFI-IZD-POD/ISD-GFI-IZD-POD_1000371/P1076331" xmlDataType="decimal"/>
    </xmlCellPr>
  </singleXmlCell>
  <singleXmlCell id="362" r="I59" connectionId="0">
    <xmlCellPr id="1" uniqueName="P1076332">
      <xmlPr mapId="2" xpath="/GFI-IZD-POD/ISD-GFI-IZD-POD_1000371/P1076332" xmlDataType="decimal"/>
    </xmlCellPr>
  </singleXmlCell>
  <singleXmlCell id="363" r="H60" connectionId="0">
    <xmlCellPr id="1" uniqueName="P1076333">
      <xmlPr mapId="2" xpath="/GFI-IZD-POD/ISD-GFI-IZD-POD_1000371/P1076333" xmlDataType="decimal"/>
    </xmlCellPr>
  </singleXmlCell>
  <singleXmlCell id="364" r="I60" connectionId="0">
    <xmlCellPr id="1" uniqueName="P1076334">
      <xmlPr mapId="2" xpath="/GFI-IZD-POD/ISD-GFI-IZD-POD_1000371/P1076334" xmlDataType="decimal"/>
    </xmlCellPr>
  </singleXmlCell>
  <singleXmlCell id="365" r="H61" connectionId="0">
    <xmlCellPr id="1" uniqueName="P1076335">
      <xmlPr mapId="2" xpath="/GFI-IZD-POD/ISD-GFI-IZD-POD_1000371/P1076335" xmlDataType="decimal"/>
    </xmlCellPr>
  </singleXmlCell>
  <singleXmlCell id="366" r="I61" connectionId="0">
    <xmlCellPr id="1" uniqueName="P1076336">
      <xmlPr mapId="2" xpath="/GFI-IZD-POD/ISD-GFI-IZD-POD_1000371/P1076336" xmlDataType="decimal"/>
    </xmlCellPr>
  </singleXmlCell>
  <singleXmlCell id="367" r="H62" connectionId="0">
    <xmlCellPr id="1" uniqueName="P1076337">
      <xmlPr mapId="2" xpath="/GFI-IZD-POD/ISD-GFI-IZD-POD_1000371/P1076337" xmlDataType="decimal"/>
    </xmlCellPr>
  </singleXmlCell>
  <singleXmlCell id="368" r="I62" connectionId="0">
    <xmlCellPr id="1" uniqueName="P1076338">
      <xmlPr mapId="2" xpath="/GFI-IZD-POD/ISD-GFI-IZD-POD_1000371/P1076338" xmlDataType="decimal"/>
    </xmlCellPr>
  </singleXmlCell>
  <singleXmlCell id="369" r="H63" connectionId="0">
    <xmlCellPr id="1" uniqueName="P1076339">
      <xmlPr mapId="2" xpath="/GFI-IZD-POD/ISD-GFI-IZD-POD_1000371/P1076339" xmlDataType="decimal"/>
    </xmlCellPr>
  </singleXmlCell>
  <singleXmlCell id="370" r="I63" connectionId="0">
    <xmlCellPr id="1" uniqueName="P1076340">
      <xmlPr mapId="2" xpath="/GFI-IZD-POD/ISD-GFI-IZD-POD_1000371/P1076340" xmlDataType="decimal"/>
    </xmlCellPr>
  </singleXmlCell>
  <singleXmlCell id="371" r="H64" connectionId="0">
    <xmlCellPr id="1" uniqueName="P1076341">
      <xmlPr mapId="2" xpath="/GFI-IZD-POD/ISD-GFI-IZD-POD_1000371/P1076341" xmlDataType="decimal"/>
    </xmlCellPr>
  </singleXmlCell>
  <singleXmlCell id="372" r="I64" connectionId="0">
    <xmlCellPr id="1" uniqueName="P1076342">
      <xmlPr mapId="2" xpath="/GFI-IZD-POD/ISD-GFI-IZD-POD_1000371/P1076342" xmlDataType="decimal"/>
    </xmlCellPr>
  </singleXmlCell>
  <singleXmlCell id="373" r="H65" connectionId="0">
    <xmlCellPr id="1" uniqueName="P1076343">
      <xmlPr mapId="2" xpath="/GFI-IZD-POD/ISD-GFI-IZD-POD_1000371/P1076343" xmlDataType="decimal"/>
    </xmlCellPr>
  </singleXmlCell>
  <singleXmlCell id="374" r="I65" connectionId="0">
    <xmlCellPr id="1" uniqueName="P1076344">
      <xmlPr mapId="2" xpath="/GFI-IZD-POD/ISD-GFI-IZD-POD_1000371/P1076344" xmlDataType="decimal"/>
    </xmlCellPr>
  </singleXmlCell>
  <singleXmlCell id="375" r="H66" connectionId="0">
    <xmlCellPr id="1" uniqueName="P1076345">
      <xmlPr mapId="2" xpath="/GFI-IZD-POD/ISD-GFI-IZD-POD_1000371/P1076345" xmlDataType="decimal"/>
    </xmlCellPr>
  </singleXmlCell>
  <singleXmlCell id="376" r="I66" connectionId="0">
    <xmlCellPr id="1" uniqueName="P1076346">
      <xmlPr mapId="2" xpath="/GFI-IZD-POD/ISD-GFI-IZD-POD_1000371/P1076346" xmlDataType="decimal"/>
    </xmlCellPr>
  </singleXmlCell>
  <singleXmlCell id="377" r="H67" connectionId="0">
    <xmlCellPr id="1" uniqueName="P1076347">
      <xmlPr mapId="2" xpath="/GFI-IZD-POD/ISD-GFI-IZD-POD_1000371/P1076347" xmlDataType="decimal"/>
    </xmlCellPr>
  </singleXmlCell>
  <singleXmlCell id="378" r="I67" connectionId="0">
    <xmlCellPr id="1" uniqueName="P1076348">
      <xmlPr mapId="2" xpath="/GFI-IZD-POD/ISD-GFI-IZD-POD_1000371/P1076348" xmlDataType="decimal"/>
    </xmlCellPr>
  </singleXmlCell>
  <singleXmlCell id="379" r="H69" connectionId="0">
    <xmlCellPr id="1" uniqueName="P1076349">
      <xmlPr mapId="2" xpath="/GFI-IZD-POD/ISD-GFI-IZD-POD_1000371/P1076349" xmlDataType="decimal"/>
    </xmlCellPr>
  </singleXmlCell>
  <singleXmlCell id="380" r="I69" connectionId="0">
    <xmlCellPr id="1" uniqueName="P1076350">
      <xmlPr mapId="2" xpath="/GFI-IZD-POD/ISD-GFI-IZD-POD_1000371/P1076350" xmlDataType="decimal"/>
    </xmlCellPr>
  </singleXmlCell>
  <singleXmlCell id="381" r="H70" connectionId="0">
    <xmlCellPr id="1" uniqueName="P1076351">
      <xmlPr mapId="2" xpath="/GFI-IZD-POD/ISD-GFI-IZD-POD_1000371/P1076351" xmlDataType="decimal"/>
    </xmlCellPr>
  </singleXmlCell>
  <singleXmlCell id="382" r="I70" connectionId="0">
    <xmlCellPr id="1" uniqueName="P1076352">
      <xmlPr mapId="2" xpath="/GFI-IZD-POD/ISD-GFI-IZD-POD_1000371/P1076352" xmlDataType="decimal"/>
    </xmlCellPr>
  </singleXmlCell>
  <singleXmlCell id="383" r="H71" connectionId="0">
    <xmlCellPr id="1" uniqueName="P1076353">
      <xmlPr mapId="2" xpath="/GFI-IZD-POD/ISD-GFI-IZD-POD_1000371/P1076353" xmlDataType="decimal"/>
    </xmlCellPr>
  </singleXmlCell>
  <singleXmlCell id="384" r="I71" connectionId="0">
    <xmlCellPr id="1" uniqueName="P1076354">
      <xmlPr mapId="2" xpath="/GFI-IZD-POD/ISD-GFI-IZD-POD_1000371/P1076354" xmlDataType="decimal"/>
    </xmlCellPr>
  </singleXmlCell>
  <singleXmlCell id="385" r="H72" connectionId="0">
    <xmlCellPr id="1" uniqueName="P1076355">
      <xmlPr mapId="2" xpath="/GFI-IZD-POD/ISD-GFI-IZD-POD_1000371/P1076355" xmlDataType="decimal"/>
    </xmlCellPr>
  </singleXmlCell>
  <singleXmlCell id="386" r="I72" connectionId="0">
    <xmlCellPr id="1" uniqueName="P1076356">
      <xmlPr mapId="2" xpath="/GFI-IZD-POD/ISD-GFI-IZD-POD_1000371/P1076356" xmlDataType="decimal"/>
    </xmlCellPr>
  </singleXmlCell>
  <singleXmlCell id="387" r="H73" connectionId="0">
    <xmlCellPr id="1" uniqueName="P1076357">
      <xmlPr mapId="2" xpath="/GFI-IZD-POD/ISD-GFI-IZD-POD_1000371/P1076357" xmlDataType="decimal"/>
    </xmlCellPr>
  </singleXmlCell>
  <singleXmlCell id="388" r="I73" connectionId="0">
    <xmlCellPr id="1" uniqueName="P1076358">
      <xmlPr mapId="2" xpath="/GFI-IZD-POD/ISD-GFI-IZD-POD_1000371/P1076358" xmlDataType="decimal"/>
    </xmlCellPr>
  </singleXmlCell>
  <singleXmlCell id="389" r="H74" connectionId="0">
    <xmlCellPr id="1" uniqueName="P1076359">
      <xmlPr mapId="2" xpath="/GFI-IZD-POD/ISD-GFI-IZD-POD_1000371/P1076359" xmlDataType="decimal"/>
    </xmlCellPr>
  </singleXmlCell>
  <singleXmlCell id="390" r="I74" connectionId="0">
    <xmlCellPr id="1" uniqueName="P1076360">
      <xmlPr mapId="2" xpath="/GFI-IZD-POD/ISD-GFI-IZD-POD_1000371/P1076360" xmlDataType="decimal"/>
    </xmlCellPr>
  </singleXmlCell>
  <singleXmlCell id="391" r="H76" connectionId="0">
    <xmlCellPr id="1" uniqueName="P1076361">
      <xmlPr mapId="2" xpath="/GFI-IZD-POD/ISD-GFI-IZD-POD_1000371/P1076361" xmlDataType="decimal"/>
    </xmlCellPr>
  </singleXmlCell>
  <singleXmlCell id="392" r="I76" connectionId="0">
    <xmlCellPr id="1" uniqueName="P1076362">
      <xmlPr mapId="2" xpath="/GFI-IZD-POD/ISD-GFI-IZD-POD_1000371/P1076362" xmlDataType="decimal"/>
    </xmlCellPr>
  </singleXmlCell>
  <singleXmlCell id="393" r="H77" connectionId="0">
    <xmlCellPr id="1" uniqueName="P1076363">
      <xmlPr mapId="2" xpath="/GFI-IZD-POD/ISD-GFI-IZD-POD_1000371/P1076363" xmlDataType="decimal"/>
    </xmlCellPr>
  </singleXmlCell>
  <singleXmlCell id="394" r="I77" connectionId="0">
    <xmlCellPr id="1" uniqueName="P1076364">
      <xmlPr mapId="2" xpath="/GFI-IZD-POD/ISD-GFI-IZD-POD_1000371/P1076364" xmlDataType="decimal"/>
    </xmlCellPr>
  </singleXmlCell>
  <singleXmlCell id="395" r="H78" connectionId="0">
    <xmlCellPr id="1" uniqueName="P1076365">
      <xmlPr mapId="2" xpath="/GFI-IZD-POD/ISD-GFI-IZD-POD_1000371/P1076365" xmlDataType="decimal"/>
    </xmlCellPr>
  </singleXmlCell>
  <singleXmlCell id="396" r="I78" connectionId="0">
    <xmlCellPr id="1" uniqueName="P1076366">
      <xmlPr mapId="2" xpath="/GFI-IZD-POD/ISD-GFI-IZD-POD_1000371/P1076366" xmlDataType="decimal"/>
    </xmlCellPr>
  </singleXmlCell>
  <singleXmlCell id="397" r="H79" connectionId="0">
    <xmlCellPr id="1" uniqueName="P1076367">
      <xmlPr mapId="2" xpath="/GFI-IZD-POD/ISD-GFI-IZD-POD_1000371/P1076367" xmlDataType="decimal"/>
    </xmlCellPr>
  </singleXmlCell>
  <singleXmlCell id="398" r="I79" connectionId="0">
    <xmlCellPr id="1" uniqueName="P1076368">
      <xmlPr mapId="2" xpath="/GFI-IZD-POD/ISD-GFI-IZD-POD_1000371/P1076368" xmlDataType="decimal"/>
    </xmlCellPr>
  </singleXmlCell>
  <singleXmlCell id="399" r="H80" connectionId="0">
    <xmlCellPr id="1" uniqueName="P1076369">
      <xmlPr mapId="2" xpath="/GFI-IZD-POD/ISD-GFI-IZD-POD_1000371/P1076369" xmlDataType="decimal"/>
    </xmlCellPr>
  </singleXmlCell>
  <singleXmlCell id="400" r="I80" connectionId="0">
    <xmlCellPr id="1" uniqueName="P1076370">
      <xmlPr mapId="2" xpath="/GFI-IZD-POD/ISD-GFI-IZD-POD_1000371/P1076370" xmlDataType="decimal"/>
    </xmlCellPr>
  </singleXmlCell>
  <singleXmlCell id="401" r="H81" connectionId="0">
    <xmlCellPr id="1" uniqueName="P1076371">
      <xmlPr mapId="2" xpath="/GFI-IZD-POD/ISD-GFI-IZD-POD_1000371/P1076371" xmlDataType="decimal"/>
    </xmlCellPr>
  </singleXmlCell>
  <singleXmlCell id="402" r="I81" connectionId="0">
    <xmlCellPr id="1" uniqueName="P1076372">
      <xmlPr mapId="2" xpath="/GFI-IZD-POD/ISD-GFI-IZD-POD_1000371/P1076372" xmlDataType="decimal"/>
    </xmlCellPr>
  </singleXmlCell>
  <singleXmlCell id="403" r="H82" connectionId="0">
    <xmlCellPr id="1" uniqueName="P1076373">
      <xmlPr mapId="2" xpath="/GFI-IZD-POD/ISD-GFI-IZD-POD_1000371/P1076373" xmlDataType="decimal"/>
    </xmlCellPr>
  </singleXmlCell>
  <singleXmlCell id="404" r="I82" connectionId="0">
    <xmlCellPr id="1" uniqueName="P1076374">
      <xmlPr mapId="2" xpath="/GFI-IZD-POD/ISD-GFI-IZD-POD_1000371/P1076374" xmlDataType="decimal"/>
    </xmlCellPr>
  </singleXmlCell>
  <singleXmlCell id="405" r="H84" connectionId="0">
    <xmlCellPr id="1" uniqueName="P1076375">
      <xmlPr mapId="2" xpath="/GFI-IZD-POD/ISD-GFI-IZD-POD_1000371/P1076375" xmlDataType="decimal"/>
    </xmlCellPr>
  </singleXmlCell>
  <singleXmlCell id="406" r="I84" connectionId="0">
    <xmlCellPr id="1" uniqueName="P1076376">
      <xmlPr mapId="2" xpath="/GFI-IZD-POD/ISD-GFI-IZD-POD_1000371/P1076376" xmlDataType="decimal"/>
    </xmlCellPr>
  </singleXmlCell>
  <singleXmlCell id="407" r="H85" connectionId="0">
    <xmlCellPr id="1" uniqueName="P1076377">
      <xmlPr mapId="2" xpath="/GFI-IZD-POD/ISD-GFI-IZD-POD_1000371/P1076377" xmlDataType="decimal"/>
    </xmlCellPr>
  </singleXmlCell>
  <singleXmlCell id="408" r="I85" connectionId="0">
    <xmlCellPr id="1" uniqueName="P1076378">
      <xmlPr mapId="2" xpath="/GFI-IZD-POD/ISD-GFI-IZD-POD_1000371/P1076378" xmlDataType="decimal"/>
    </xmlCellPr>
  </singleXmlCell>
  <singleXmlCell id="409" r="H86" connectionId="0">
    <xmlCellPr id="1" uniqueName="P1076379">
      <xmlPr mapId="2" xpath="/GFI-IZD-POD/ISD-GFI-IZD-POD_1000371/P1076379" xmlDataType="decimal"/>
    </xmlCellPr>
  </singleXmlCell>
  <singleXmlCell id="410" r="I86" connectionId="0">
    <xmlCellPr id="1" uniqueName="P1076380">
      <xmlPr mapId="2" xpath="/GFI-IZD-POD/ISD-GFI-IZD-POD_1000371/P1076380" xmlDataType="decimal"/>
    </xmlCellPr>
  </singleXmlCell>
  <singleXmlCell id="411" r="H88" connectionId="0">
    <xmlCellPr id="1" uniqueName="P1076381">
      <xmlPr mapId="2" xpath="/GFI-IZD-POD/ISD-GFI-IZD-POD_1000371/P1076381" xmlDataType="decimal"/>
    </xmlCellPr>
  </singleXmlCell>
  <singleXmlCell id="413" r="I88" connectionId="0">
    <xmlCellPr id="1" uniqueName="P1076382">
      <xmlPr mapId="2" xpath="/GFI-IZD-POD/ISD-GFI-IZD-POD_1000371/P1076382" xmlDataType="decimal"/>
    </xmlCellPr>
  </singleXmlCell>
  <singleXmlCell id="414" r="H89" connectionId="0">
    <xmlCellPr id="1" uniqueName="P1076383">
      <xmlPr mapId="2" xpath="/GFI-IZD-POD/ISD-GFI-IZD-POD_1000371/P1076383" xmlDataType="decimal"/>
    </xmlCellPr>
  </singleXmlCell>
  <singleXmlCell id="415" r="I89" connectionId="0">
    <xmlCellPr id="1" uniqueName="P1076384">
      <xmlPr mapId="2" xpath="/GFI-IZD-POD/ISD-GFI-IZD-POD_1000371/P1076384" xmlDataType="decimal"/>
    </xmlCellPr>
  </singleXmlCell>
  <singleXmlCell id="416" r="H90" connectionId="0">
    <xmlCellPr id="1" uniqueName="P1122052">
      <xmlPr mapId="2" xpath="/GFI-IZD-POD/ISD-GFI-IZD-POD_1000371/P1122052" xmlDataType="decimal"/>
    </xmlCellPr>
  </singleXmlCell>
  <singleXmlCell id="417" r="I90" connectionId="0">
    <xmlCellPr id="1" uniqueName="P1122053">
      <xmlPr mapId="2" xpath="/GFI-IZD-POD/ISD-GFI-IZD-POD_1000371/P1122053" xmlDataType="decimal"/>
    </xmlCellPr>
  </singleXmlCell>
  <singleXmlCell id="418" r="H91" connectionId="0">
    <xmlCellPr id="1" uniqueName="P1122054">
      <xmlPr mapId="2" xpath="/GFI-IZD-POD/ISD-GFI-IZD-POD_1000371/P1122054" xmlDataType="decimal"/>
    </xmlCellPr>
  </singleXmlCell>
  <singleXmlCell id="419" r="I91" connectionId="0">
    <xmlCellPr id="1" uniqueName="P1122055">
      <xmlPr mapId="2" xpath="/GFI-IZD-POD/ISD-GFI-IZD-POD_1000371/P1122055" xmlDataType="decimal"/>
    </xmlCellPr>
  </singleXmlCell>
  <singleXmlCell id="420" r="H92" connectionId="0">
    <xmlCellPr id="1" uniqueName="P1122056">
      <xmlPr mapId="2" xpath="/GFI-IZD-POD/ISD-GFI-IZD-POD_1000371/P1122056" xmlDataType="decimal"/>
    </xmlCellPr>
  </singleXmlCell>
  <singleXmlCell id="421" r="I92" connectionId="0">
    <xmlCellPr id="1" uniqueName="P1122057">
      <xmlPr mapId="2" xpath="/GFI-IZD-POD/ISD-GFI-IZD-POD_1000371/P1122057" xmlDataType="decimal"/>
    </xmlCellPr>
  </singleXmlCell>
  <singleXmlCell id="422" r="H93" connectionId="0">
    <xmlCellPr id="1" uniqueName="P1122058">
      <xmlPr mapId="2" xpath="/GFI-IZD-POD/ISD-GFI-IZD-POD_1000371/P1122058" xmlDataType="decimal"/>
    </xmlCellPr>
  </singleXmlCell>
  <singleXmlCell id="423" r="I93" connectionId="0">
    <xmlCellPr id="1" uniqueName="P1122059">
      <xmlPr mapId="2" xpath="/GFI-IZD-POD/ISD-GFI-IZD-POD_1000371/P1122059" xmlDataType="decimal"/>
    </xmlCellPr>
  </singleXmlCell>
  <singleXmlCell id="424" r="H94" connectionId="0">
    <xmlCellPr id="1" uniqueName="P1122060">
      <xmlPr mapId="2" xpath="/GFI-IZD-POD/ISD-GFI-IZD-POD_1000371/P1122060" xmlDataType="decimal"/>
    </xmlCellPr>
  </singleXmlCell>
  <singleXmlCell id="425" r="I94" connectionId="0">
    <xmlCellPr id="1" uniqueName="P1122061">
      <xmlPr mapId="2" xpath="/GFI-IZD-POD/ISD-GFI-IZD-POD_1000371/P1122061" xmlDataType="decimal"/>
    </xmlCellPr>
  </singleXmlCell>
  <singleXmlCell id="426" r="H95" connectionId="0">
    <xmlCellPr id="1" uniqueName="P1122062">
      <xmlPr mapId="2" xpath="/GFI-IZD-POD/ISD-GFI-IZD-POD_1000371/P1122062" xmlDataType="decimal"/>
    </xmlCellPr>
  </singleXmlCell>
  <singleXmlCell id="427" r="I95" connectionId="0">
    <xmlCellPr id="1" uniqueName="P1122063">
      <xmlPr mapId="2" xpath="/GFI-IZD-POD/ISD-GFI-IZD-POD_1000371/P1122063" xmlDataType="decimal"/>
    </xmlCellPr>
  </singleXmlCell>
  <singleXmlCell id="428" r="H96" connectionId="0">
    <xmlCellPr id="1" uniqueName="P1122064">
      <xmlPr mapId="2" xpath="/GFI-IZD-POD/ISD-GFI-IZD-POD_1000371/P1122064" xmlDataType="decimal"/>
    </xmlCellPr>
  </singleXmlCell>
  <singleXmlCell id="429" r="I96" connectionId="0">
    <xmlCellPr id="1" uniqueName="P1122065">
      <xmlPr mapId="2" xpath="/GFI-IZD-POD/ISD-GFI-IZD-POD_1000371/P1122065" xmlDataType="decimal"/>
    </xmlCellPr>
  </singleXmlCell>
  <singleXmlCell id="430" r="H97" connectionId="0">
    <xmlCellPr id="1" uniqueName="P1122066">
      <xmlPr mapId="2" xpath="/GFI-IZD-POD/ISD-GFI-IZD-POD_1000371/P1122066" xmlDataType="decimal"/>
    </xmlCellPr>
  </singleXmlCell>
  <singleXmlCell id="431" r="I97" connectionId="0">
    <xmlCellPr id="1" uniqueName="P1122067">
      <xmlPr mapId="2" xpath="/GFI-IZD-POD/ISD-GFI-IZD-POD_1000371/P1122067" xmlDataType="decimal"/>
    </xmlCellPr>
  </singleXmlCell>
  <singleXmlCell id="432" r="H98" connectionId="0">
    <xmlCellPr id="1" uniqueName="P1076385">
      <xmlPr mapId="2" xpath="/GFI-IZD-POD/ISD-GFI-IZD-POD_1000371/P1076385" xmlDataType="decimal"/>
    </xmlCellPr>
  </singleXmlCell>
  <singleXmlCell id="433" r="I98" connectionId="0">
    <xmlCellPr id="1" uniqueName="P1076386">
      <xmlPr mapId="2" xpath="/GFI-IZD-POD/ISD-GFI-IZD-POD_1000371/P1076386" xmlDataType="decimal"/>
    </xmlCellPr>
  </singleXmlCell>
  <singleXmlCell id="434" r="H99" connectionId="0">
    <xmlCellPr id="1" uniqueName="P1122068">
      <xmlPr mapId="2" xpath="/GFI-IZD-POD/ISD-GFI-IZD-POD_1000371/P1122068" xmlDataType="decimal"/>
    </xmlCellPr>
  </singleXmlCell>
  <singleXmlCell id="435" r="I99" connectionId="0">
    <xmlCellPr id="1" uniqueName="P1122069">
      <xmlPr mapId="2" xpath="/GFI-IZD-POD/ISD-GFI-IZD-POD_1000371/P1122069" xmlDataType="decimal"/>
    </xmlCellPr>
  </singleXmlCell>
  <singleXmlCell id="436" r="H100" connectionId="0">
    <xmlCellPr id="1" uniqueName="P1076391">
      <xmlPr mapId="2" xpath="/GFI-IZD-POD/ISD-GFI-IZD-POD_1000371/P1076391" xmlDataType="decimal"/>
    </xmlCellPr>
  </singleXmlCell>
  <singleXmlCell id="437" r="I100" connectionId="0">
    <xmlCellPr id="1" uniqueName="P1076392">
      <xmlPr mapId="2" xpath="/GFI-IZD-POD/ISD-GFI-IZD-POD_1000371/P1076392" xmlDataType="decimal"/>
    </xmlCellPr>
  </singleXmlCell>
  <singleXmlCell id="438" r="H101" connectionId="0">
    <xmlCellPr id="1" uniqueName="P1076393">
      <xmlPr mapId="2" xpath="/GFI-IZD-POD/ISD-GFI-IZD-POD_1000371/P1076393" xmlDataType="decimal"/>
    </xmlCellPr>
  </singleXmlCell>
  <singleXmlCell id="439" r="I101" connectionId="0">
    <xmlCellPr id="1" uniqueName="P1076394">
      <xmlPr mapId="2" xpath="/GFI-IZD-POD/ISD-GFI-IZD-POD_1000371/P1076394" xmlDataType="decimal"/>
    </xmlCellPr>
  </singleXmlCell>
  <singleXmlCell id="440" r="H102" connectionId="0">
    <xmlCellPr id="1" uniqueName="P1076395">
      <xmlPr mapId="2" xpath="/GFI-IZD-POD/ISD-GFI-IZD-POD_1000371/P1076395" xmlDataType="decimal"/>
    </xmlCellPr>
  </singleXmlCell>
  <singleXmlCell id="441" r="I102" connectionId="0">
    <xmlCellPr id="1" uniqueName="P1076396">
      <xmlPr mapId="2" xpath="/GFI-IZD-POD/ISD-GFI-IZD-POD_1000371/P1076396" xmlDataType="decimal"/>
    </xmlCellPr>
  </singleXmlCell>
  <singleXmlCell id="442" r="H103" connectionId="0">
    <xmlCellPr id="1" uniqueName="P1122070">
      <xmlPr mapId="2" xpath="/GFI-IZD-POD/ISD-GFI-IZD-POD_1000371/P1122070" xmlDataType="decimal"/>
    </xmlCellPr>
  </singleXmlCell>
  <singleXmlCell id="443" r="I103" connectionId="0">
    <xmlCellPr id="1" uniqueName="P1122071">
      <xmlPr mapId="2" xpath="/GFI-IZD-POD/ISD-GFI-IZD-POD_1000371/P1122071" xmlDataType="decimal"/>
    </xmlCellPr>
  </singleXmlCell>
  <singleXmlCell id="444" r="H104" connectionId="0">
    <xmlCellPr id="1" uniqueName="P1122072">
      <xmlPr mapId="2" xpath="/GFI-IZD-POD/ISD-GFI-IZD-POD_1000371/P1122072" xmlDataType="decimal"/>
    </xmlCellPr>
  </singleXmlCell>
  <singleXmlCell id="445" r="I104" connectionId="0">
    <xmlCellPr id="1" uniqueName="P1122073">
      <xmlPr mapId="2" xpath="/GFI-IZD-POD/ISD-GFI-IZD-POD_1000371/P1122073" xmlDataType="decimal"/>
    </xmlCellPr>
  </singleXmlCell>
  <singleXmlCell id="446" r="H105" connectionId="0">
    <xmlCellPr id="1" uniqueName="P1122074">
      <xmlPr mapId="2" xpath="/GFI-IZD-POD/ISD-GFI-IZD-POD_1000371/P1122074" xmlDataType="decimal"/>
    </xmlCellPr>
  </singleXmlCell>
  <singleXmlCell id="447" r="I105" connectionId="0">
    <xmlCellPr id="1" uniqueName="P1122075">
      <xmlPr mapId="2" xpath="/GFI-IZD-POD/ISD-GFI-IZD-POD_1000371/P1122075" xmlDataType="decimal"/>
    </xmlCellPr>
  </singleXmlCell>
  <singleXmlCell id="448" r="H106" connectionId="0">
    <xmlCellPr id="1" uniqueName="P1122076">
      <xmlPr mapId="2" xpath="/GFI-IZD-POD/ISD-GFI-IZD-POD_1000371/P1122076" xmlDataType="decimal"/>
    </xmlCellPr>
  </singleXmlCell>
  <singleXmlCell id="449" r="I106" connectionId="0">
    <xmlCellPr id="1" uniqueName="P1122077">
      <xmlPr mapId="2" xpath="/GFI-IZD-POD/ISD-GFI-IZD-POD_1000371/P1122077" xmlDataType="decimal"/>
    </xmlCellPr>
  </singleXmlCell>
  <singleXmlCell id="450" r="H107" connectionId="0">
    <xmlCellPr id="1" uniqueName="P1076403">
      <xmlPr mapId="2" xpath="/GFI-IZD-POD/ISD-GFI-IZD-POD_1000371/P1076403" xmlDataType="decimal"/>
    </xmlCellPr>
  </singleXmlCell>
  <singleXmlCell id="451" r="I107" connectionId="0">
    <xmlCellPr id="1" uniqueName="P1076404">
      <xmlPr mapId="2" xpath="/GFI-IZD-POD/ISD-GFI-IZD-POD_1000371/P1076404" xmlDataType="decimal"/>
    </xmlCellPr>
  </singleXmlCell>
  <singleXmlCell id="452" r="H108" connectionId="0">
    <xmlCellPr id="1" uniqueName="P1076405">
      <xmlPr mapId="2" xpath="/GFI-IZD-POD/ISD-GFI-IZD-POD_1000371/P1076405" xmlDataType="decimal"/>
    </xmlCellPr>
  </singleXmlCell>
  <singleXmlCell id="453" r="I108" connectionId="0">
    <xmlCellPr id="1" uniqueName="P1076406">
      <xmlPr mapId="2" xpath="/GFI-IZD-POD/ISD-GFI-IZD-POD_1000371/P1076406" xmlDataType="decimal"/>
    </xmlCellPr>
  </singleXmlCell>
  <singleXmlCell id="454" r="H110" connectionId="0">
    <xmlCellPr id="1" uniqueName="P1076407">
      <xmlPr mapId="2" xpath="/GFI-IZD-POD/ISD-GFI-IZD-POD_1000371/P1076407" xmlDataType="decimal"/>
    </xmlCellPr>
  </singleXmlCell>
  <singleXmlCell id="455" r="I110" connectionId="0">
    <xmlCellPr id="1" uniqueName="P1076408">
      <xmlPr mapId="2" xpath="/GFI-IZD-POD/ISD-GFI-IZD-POD_1000371/P1076408" xmlDataType="decimal"/>
    </xmlCellPr>
  </singleXmlCell>
  <singleXmlCell id="456" r="H111" connectionId="0">
    <xmlCellPr id="1" uniqueName="P1076409">
      <xmlPr mapId="2" xpath="/GFI-IZD-POD/ISD-GFI-IZD-POD_1000371/P1076409" xmlDataType="decimal"/>
    </xmlCellPr>
  </singleXmlCell>
  <singleXmlCell id="457" r="I111" connectionId="0">
    <xmlCellPr id="1" uniqueName="P1076410">
      <xmlPr mapId="2" xpath="/GFI-IZD-POD/ISD-GFI-IZD-POD_1000371/P1076410" xmlDataType="decimal"/>
    </xmlCellPr>
  </singleXmlCell>
  <singleXmlCell id="458" r="H112" connectionId="0">
    <xmlCellPr id="1" uniqueName="P1076411">
      <xmlPr mapId="2" xpath="/GFI-IZD-POD/ISD-GFI-IZD-POD_1000371/P1076411" xmlDataType="decimal"/>
    </xmlCellPr>
  </singleXmlCell>
  <singleXmlCell id="459" r="I112" connectionId="0">
    <xmlCellPr id="1" uniqueName="P1076412">
      <xmlPr mapId="2" xpath="/GFI-IZD-POD/ISD-GFI-IZD-POD_1000371/P1076412" xmlDataType="decimal"/>
    </xmlCellPr>
  </singleXmlCell>
</singleXmlCells>
</file>

<file path=xl/tables/tableSingleCells4.xml><?xml version="1.0" encoding="utf-8"?>
<singleXmlCells xmlns="http://schemas.openxmlformats.org/spreadsheetml/2006/main">
  <singleXmlCell id="460" r="H8" connectionId="0">
    <xmlCellPr id="1" uniqueName="P1076413">
      <xmlPr mapId="2" xpath="/GFI-IZD-POD/NTI-GFI-IZD-POD_1000372/P1076413" xmlDataType="decimal"/>
    </xmlCellPr>
  </singleXmlCell>
  <singleXmlCell id="461" r="I8" connectionId="0">
    <xmlCellPr id="1" uniqueName="P1076414">
      <xmlPr mapId="2" xpath="/GFI-IZD-POD/NTI-GFI-IZD-POD_1000372/P1076414" xmlDataType="decimal"/>
    </xmlCellPr>
  </singleXmlCell>
  <singleXmlCell id="462" r="H9" connectionId="0">
    <xmlCellPr id="1" uniqueName="P1076415">
      <xmlPr mapId="2" xpath="/GFI-IZD-POD/NTI-GFI-IZD-POD_1000372/P1076415" xmlDataType="decimal"/>
    </xmlCellPr>
  </singleXmlCell>
  <singleXmlCell id="463" r="I9" connectionId="0">
    <xmlCellPr id="1" uniqueName="P1076416">
      <xmlPr mapId="2" xpath="/GFI-IZD-POD/NTI-GFI-IZD-POD_1000372/P1076416" xmlDataType="decimal"/>
    </xmlCellPr>
  </singleXmlCell>
  <singleXmlCell id="464" r="H10" connectionId="0">
    <xmlCellPr id="1" uniqueName="P1076417">
      <xmlPr mapId="2" xpath="/GFI-IZD-POD/NTI-GFI-IZD-POD_1000372/P1076417" xmlDataType="decimal"/>
    </xmlCellPr>
  </singleXmlCell>
  <singleXmlCell id="465" r="I10" connectionId="0">
    <xmlCellPr id="1" uniqueName="P1076418">
      <xmlPr mapId="2" xpath="/GFI-IZD-POD/NTI-GFI-IZD-POD_1000372/P1076418" xmlDataType="decimal"/>
    </xmlCellPr>
  </singleXmlCell>
  <singleXmlCell id="466" r="H11" connectionId="0">
    <xmlCellPr id="1" uniqueName="P1076419">
      <xmlPr mapId="2" xpath="/GFI-IZD-POD/NTI-GFI-IZD-POD_1000372/P1076419" xmlDataType="decimal"/>
    </xmlCellPr>
  </singleXmlCell>
  <singleXmlCell id="467" r="I11" connectionId="0">
    <xmlCellPr id="1" uniqueName="P1076420">
      <xmlPr mapId="2" xpath="/GFI-IZD-POD/NTI-GFI-IZD-POD_1000372/P1076420" xmlDataType="decimal"/>
    </xmlCellPr>
  </singleXmlCell>
  <singleXmlCell id="468" r="H12" connectionId="0">
    <xmlCellPr id="1" uniqueName="P1076421">
      <xmlPr mapId="2" xpath="/GFI-IZD-POD/NTI-GFI-IZD-POD_1000372/P1076421" xmlDataType="decimal"/>
    </xmlCellPr>
  </singleXmlCell>
  <singleXmlCell id="469" r="I12" connectionId="0">
    <xmlCellPr id="1" uniqueName="P1076422">
      <xmlPr mapId="2" xpath="/GFI-IZD-POD/NTI-GFI-IZD-POD_1000372/P1076422" xmlDataType="decimal"/>
    </xmlCellPr>
  </singleXmlCell>
  <singleXmlCell id="470" r="H13" connectionId="0">
    <xmlCellPr id="1" uniqueName="P1076423">
      <xmlPr mapId="2" xpath="/GFI-IZD-POD/NTI-GFI-IZD-POD_1000372/P1076423" xmlDataType="decimal"/>
    </xmlCellPr>
  </singleXmlCell>
  <singleXmlCell id="471" r="I13" connectionId="0">
    <xmlCellPr id="1" uniqueName="P1076424">
      <xmlPr mapId="2" xpath="/GFI-IZD-POD/NTI-GFI-IZD-POD_1000372/P1076424" xmlDataType="decimal"/>
    </xmlCellPr>
  </singleXmlCell>
  <singleXmlCell id="472" r="H14" connectionId="0">
    <xmlCellPr id="1" uniqueName="P1076425">
      <xmlPr mapId="2" xpath="/GFI-IZD-POD/NTI-GFI-IZD-POD_1000372/P1076425" xmlDataType="decimal"/>
    </xmlCellPr>
  </singleXmlCell>
  <singleXmlCell id="473" r="I14" connectionId="0">
    <xmlCellPr id="1" uniqueName="P1076426">
      <xmlPr mapId="2" xpath="/GFI-IZD-POD/NTI-GFI-IZD-POD_1000372/P1076426" xmlDataType="decimal"/>
    </xmlCellPr>
  </singleXmlCell>
  <singleXmlCell id="474" r="H15" connectionId="0">
    <xmlCellPr id="1" uniqueName="P1076427">
      <xmlPr mapId="2" xpath="/GFI-IZD-POD/NTI-GFI-IZD-POD_1000372/P1076427" xmlDataType="decimal"/>
    </xmlCellPr>
  </singleXmlCell>
  <singleXmlCell id="475" r="I15" connectionId="0">
    <xmlCellPr id="1" uniqueName="P1076428">
      <xmlPr mapId="2" xpath="/GFI-IZD-POD/NTI-GFI-IZD-POD_1000372/P1076428" xmlDataType="decimal"/>
    </xmlCellPr>
  </singleXmlCell>
  <singleXmlCell id="476" r="H16" connectionId="0">
    <xmlCellPr id="1" uniqueName="P1076429">
      <xmlPr mapId="2" xpath="/GFI-IZD-POD/NTI-GFI-IZD-POD_1000372/P1076429" xmlDataType="decimal"/>
    </xmlCellPr>
  </singleXmlCell>
  <singleXmlCell id="477" r="I16" connectionId="0">
    <xmlCellPr id="1" uniqueName="P1076430">
      <xmlPr mapId="2" xpath="/GFI-IZD-POD/NTI-GFI-IZD-POD_1000372/P1076430" xmlDataType="decimal"/>
    </xmlCellPr>
  </singleXmlCell>
  <singleXmlCell id="478" r="H17" connectionId="0">
    <xmlCellPr id="1" uniqueName="P1076431">
      <xmlPr mapId="2" xpath="/GFI-IZD-POD/NTI-GFI-IZD-POD_1000372/P1076431" xmlDataType="decimal"/>
    </xmlCellPr>
  </singleXmlCell>
  <singleXmlCell id="479" r="I17" connectionId="0">
    <xmlCellPr id="1" uniqueName="P1076432">
      <xmlPr mapId="2" xpath="/GFI-IZD-POD/NTI-GFI-IZD-POD_1000372/P1076432" xmlDataType="decimal"/>
    </xmlCellPr>
  </singleXmlCell>
  <singleXmlCell id="480" r="H18" connectionId="0">
    <xmlCellPr id="1" uniqueName="P1076433">
      <xmlPr mapId="2" xpath="/GFI-IZD-POD/NTI-GFI-IZD-POD_1000372/P1076433" xmlDataType="decimal"/>
    </xmlCellPr>
  </singleXmlCell>
  <singleXmlCell id="481" r="I18" connectionId="0">
    <xmlCellPr id="1" uniqueName="P1076434">
      <xmlPr mapId="2" xpath="/GFI-IZD-POD/NTI-GFI-IZD-POD_1000372/P1076434" xmlDataType="decimal"/>
    </xmlCellPr>
  </singleXmlCell>
  <singleXmlCell id="482" r="H19" connectionId="0">
    <xmlCellPr id="1" uniqueName="P1076435">
      <xmlPr mapId="2" xpath="/GFI-IZD-POD/NTI-GFI-IZD-POD_1000372/P1076435" xmlDataType="decimal"/>
    </xmlCellPr>
  </singleXmlCell>
  <singleXmlCell id="483" r="I19" connectionId="0">
    <xmlCellPr id="1" uniqueName="P1076436">
      <xmlPr mapId="2" xpath="/GFI-IZD-POD/NTI-GFI-IZD-POD_1000372/P1076436" xmlDataType="decimal"/>
    </xmlCellPr>
  </singleXmlCell>
  <singleXmlCell id="484" r="H20" connectionId="0">
    <xmlCellPr id="1" uniqueName="P1076437">
      <xmlPr mapId="2" xpath="/GFI-IZD-POD/NTI-GFI-IZD-POD_1000372/P1076437" xmlDataType="decimal"/>
    </xmlCellPr>
  </singleXmlCell>
  <singleXmlCell id="485" r="I20" connectionId="0">
    <xmlCellPr id="1" uniqueName="P1076438">
      <xmlPr mapId="2" xpath="/GFI-IZD-POD/NTI-GFI-IZD-POD_1000372/P1076438" xmlDataType="decimal"/>
    </xmlCellPr>
  </singleXmlCell>
  <singleXmlCell id="486" r="H21" connectionId="0">
    <xmlCellPr id="1" uniqueName="P1076439">
      <xmlPr mapId="2" xpath="/GFI-IZD-POD/NTI-GFI-IZD-POD_1000372/P1076439" xmlDataType="decimal"/>
    </xmlCellPr>
  </singleXmlCell>
  <singleXmlCell id="487" r="I21" connectionId="0">
    <xmlCellPr id="1" uniqueName="P1076440">
      <xmlPr mapId="2" xpath="/GFI-IZD-POD/NTI-GFI-IZD-POD_1000372/P1076440" xmlDataType="decimal"/>
    </xmlCellPr>
  </singleXmlCell>
  <singleXmlCell id="488" r="H22" connectionId="0">
    <xmlCellPr id="1" uniqueName="P1076441">
      <xmlPr mapId="2" xpath="/GFI-IZD-POD/NTI-GFI-IZD-POD_1000372/P1076441" xmlDataType="decimal"/>
    </xmlCellPr>
  </singleXmlCell>
  <singleXmlCell id="489" r="I22" connectionId="0">
    <xmlCellPr id="1" uniqueName="P1076442">
      <xmlPr mapId="2" xpath="/GFI-IZD-POD/NTI-GFI-IZD-POD_1000372/P1076442" xmlDataType="decimal"/>
    </xmlCellPr>
  </singleXmlCell>
  <singleXmlCell id="490" r="H23" connectionId="0">
    <xmlCellPr id="1" uniqueName="P1076443">
      <xmlPr mapId="2" xpath="/GFI-IZD-POD/NTI-GFI-IZD-POD_1000372/P1076443" xmlDataType="decimal"/>
    </xmlCellPr>
  </singleXmlCell>
  <singleXmlCell id="491" r="I23" connectionId="0">
    <xmlCellPr id="1" uniqueName="P1076444">
      <xmlPr mapId="2" xpath="/GFI-IZD-POD/NTI-GFI-IZD-POD_1000372/P1076444" xmlDataType="decimal"/>
    </xmlCellPr>
  </singleXmlCell>
  <singleXmlCell id="492" r="H24" connectionId="0">
    <xmlCellPr id="1" uniqueName="P1076445">
      <xmlPr mapId="2" xpath="/GFI-IZD-POD/NTI-GFI-IZD-POD_1000372/P1076445" xmlDataType="decimal"/>
    </xmlCellPr>
  </singleXmlCell>
  <singleXmlCell id="493" r="I24" connectionId="0">
    <xmlCellPr id="1" uniqueName="P1076446">
      <xmlPr mapId="2" xpath="/GFI-IZD-POD/NTI-GFI-IZD-POD_1000372/P1076446" xmlDataType="decimal"/>
    </xmlCellPr>
  </singleXmlCell>
  <singleXmlCell id="494" r="H25" connectionId="0">
    <xmlCellPr id="1" uniqueName="P1076447">
      <xmlPr mapId="2" xpath="/GFI-IZD-POD/NTI-GFI-IZD-POD_1000372/P1076447" xmlDataType="decimal"/>
    </xmlCellPr>
  </singleXmlCell>
  <singleXmlCell id="495" r="I25" connectionId="0">
    <xmlCellPr id="1" uniqueName="P1076448">
      <xmlPr mapId="2" xpath="/GFI-IZD-POD/NTI-GFI-IZD-POD_1000372/P1076448" xmlDataType="decimal"/>
    </xmlCellPr>
  </singleXmlCell>
  <singleXmlCell id="496" r="H26" connectionId="0">
    <xmlCellPr id="1" uniqueName="P1076449">
      <xmlPr mapId="2" xpath="/GFI-IZD-POD/NTI-GFI-IZD-POD_1000372/P1076449" xmlDataType="decimal"/>
    </xmlCellPr>
  </singleXmlCell>
  <singleXmlCell id="497" r="I26" connectionId="0">
    <xmlCellPr id="1" uniqueName="P1076450">
      <xmlPr mapId="2" xpath="/GFI-IZD-POD/NTI-GFI-IZD-POD_1000372/P1076450" xmlDataType="decimal"/>
    </xmlCellPr>
  </singleXmlCell>
  <singleXmlCell id="498" r="H27" connectionId="0">
    <xmlCellPr id="1" uniqueName="P1076451">
      <xmlPr mapId="2" xpath="/GFI-IZD-POD/NTI-GFI-IZD-POD_1000372/P1076451" xmlDataType="decimal"/>
    </xmlCellPr>
  </singleXmlCell>
  <singleXmlCell id="499" r="I27" connectionId="0">
    <xmlCellPr id="1" uniqueName="P1076452">
      <xmlPr mapId="2" xpath="/GFI-IZD-POD/NTI-GFI-IZD-POD_1000372/P1076452" xmlDataType="decimal"/>
    </xmlCellPr>
  </singleXmlCell>
  <singleXmlCell id="500" r="H29" connectionId="0">
    <xmlCellPr id="1" uniqueName="P1076453">
      <xmlPr mapId="2" xpath="/GFI-IZD-POD/NTI-GFI-IZD-POD_1000372/P1076453" xmlDataType="decimal"/>
    </xmlCellPr>
  </singleXmlCell>
  <singleXmlCell id="501" r="I29" connectionId="0">
    <xmlCellPr id="1" uniqueName="P1076454">
      <xmlPr mapId="2" xpath="/GFI-IZD-POD/NTI-GFI-IZD-POD_1000372/P1076454" xmlDataType="decimal"/>
    </xmlCellPr>
  </singleXmlCell>
  <singleXmlCell id="502" r="H30" connectionId="0">
    <xmlCellPr id="1" uniqueName="P1076455">
      <xmlPr mapId="2" xpath="/GFI-IZD-POD/NTI-GFI-IZD-POD_1000372/P1076455" xmlDataType="decimal"/>
    </xmlCellPr>
  </singleXmlCell>
  <singleXmlCell id="503" r="I30" connectionId="0">
    <xmlCellPr id="1" uniqueName="P1076456">
      <xmlPr mapId="2" xpath="/GFI-IZD-POD/NTI-GFI-IZD-POD_1000372/P1076456" xmlDataType="decimal"/>
    </xmlCellPr>
  </singleXmlCell>
  <singleXmlCell id="504" r="H31" connectionId="0">
    <xmlCellPr id="1" uniqueName="P1076457">
      <xmlPr mapId="2" xpath="/GFI-IZD-POD/NTI-GFI-IZD-POD_1000372/P1076457" xmlDataType="decimal"/>
    </xmlCellPr>
  </singleXmlCell>
  <singleXmlCell id="505" r="I31" connectionId="0">
    <xmlCellPr id="1" uniqueName="P1076458">
      <xmlPr mapId="2" xpath="/GFI-IZD-POD/NTI-GFI-IZD-POD_1000372/P1076458" xmlDataType="decimal"/>
    </xmlCellPr>
  </singleXmlCell>
  <singleXmlCell id="506" r="H32" connectionId="0">
    <xmlCellPr id="1" uniqueName="P1076459">
      <xmlPr mapId="2" xpath="/GFI-IZD-POD/NTI-GFI-IZD-POD_1000372/P1076459" xmlDataType="decimal"/>
    </xmlCellPr>
  </singleXmlCell>
  <singleXmlCell id="507" r="I32" connectionId="0">
    <xmlCellPr id="1" uniqueName="P1076460">
      <xmlPr mapId="2" xpath="/GFI-IZD-POD/NTI-GFI-IZD-POD_1000372/P1076460" xmlDataType="decimal"/>
    </xmlCellPr>
  </singleXmlCell>
  <singleXmlCell id="508" r="H33" connectionId="0">
    <xmlCellPr id="1" uniqueName="P1076461">
      <xmlPr mapId="2" xpath="/GFI-IZD-POD/NTI-GFI-IZD-POD_1000372/P1076461" xmlDataType="decimal"/>
    </xmlCellPr>
  </singleXmlCell>
  <singleXmlCell id="509" r="I33" connectionId="0">
    <xmlCellPr id="1" uniqueName="P1076462">
      <xmlPr mapId="2" xpath="/GFI-IZD-POD/NTI-GFI-IZD-POD_1000372/P1076462" xmlDataType="decimal"/>
    </xmlCellPr>
  </singleXmlCell>
  <singleXmlCell id="510" r="H34" connectionId="0">
    <xmlCellPr id="1" uniqueName="P1076463">
      <xmlPr mapId="2" xpath="/GFI-IZD-POD/NTI-GFI-IZD-POD_1000372/P1076463" xmlDataType="decimal"/>
    </xmlCellPr>
  </singleXmlCell>
  <singleXmlCell id="511" r="I34" connectionId="0">
    <xmlCellPr id="1" uniqueName="P1076464">
      <xmlPr mapId="2" xpath="/GFI-IZD-POD/NTI-GFI-IZD-POD_1000372/P1076464" xmlDataType="decimal"/>
    </xmlCellPr>
  </singleXmlCell>
  <singleXmlCell id="512" r="H35" connectionId="0">
    <xmlCellPr id="1" uniqueName="P1076465">
      <xmlPr mapId="2" xpath="/GFI-IZD-POD/NTI-GFI-IZD-POD_1000372/P1076465" xmlDataType="decimal"/>
    </xmlCellPr>
  </singleXmlCell>
  <singleXmlCell id="513" r="I35" connectionId="0">
    <xmlCellPr id="1" uniqueName="P1076466">
      <xmlPr mapId="2" xpath="/GFI-IZD-POD/NTI-GFI-IZD-POD_1000372/P1076466" xmlDataType="decimal"/>
    </xmlCellPr>
  </singleXmlCell>
  <singleXmlCell id="514" r="H36" connectionId="0">
    <xmlCellPr id="1" uniqueName="P1076467">
      <xmlPr mapId="2" xpath="/GFI-IZD-POD/NTI-GFI-IZD-POD_1000372/P1076467" xmlDataType="decimal"/>
    </xmlCellPr>
  </singleXmlCell>
  <singleXmlCell id="515" r="I36" connectionId="0">
    <xmlCellPr id="1" uniqueName="P1076468">
      <xmlPr mapId="2" xpath="/GFI-IZD-POD/NTI-GFI-IZD-POD_1000372/P1076468" xmlDataType="decimal"/>
    </xmlCellPr>
  </singleXmlCell>
  <singleXmlCell id="516" r="H37" connectionId="0">
    <xmlCellPr id="1" uniqueName="P1076469">
      <xmlPr mapId="2" xpath="/GFI-IZD-POD/NTI-GFI-IZD-POD_1000372/P1076469" xmlDataType="decimal"/>
    </xmlCellPr>
  </singleXmlCell>
  <singleXmlCell id="517" r="I37" connectionId="0">
    <xmlCellPr id="1" uniqueName="P1076470">
      <xmlPr mapId="2" xpath="/GFI-IZD-POD/NTI-GFI-IZD-POD_1000372/P1076470" xmlDataType="decimal"/>
    </xmlCellPr>
  </singleXmlCell>
  <singleXmlCell id="518" r="H38" connectionId="0">
    <xmlCellPr id="1" uniqueName="P1076471">
      <xmlPr mapId="2" xpath="/GFI-IZD-POD/NTI-GFI-IZD-POD_1000372/P1076471" xmlDataType="decimal"/>
    </xmlCellPr>
  </singleXmlCell>
  <singleXmlCell id="519" r="I38" connectionId="0">
    <xmlCellPr id="1" uniqueName="P1076472">
      <xmlPr mapId="2" xpath="/GFI-IZD-POD/NTI-GFI-IZD-POD_1000372/P1076472" xmlDataType="decimal"/>
    </xmlCellPr>
  </singleXmlCell>
  <singleXmlCell id="520" r="H39" connectionId="0">
    <xmlCellPr id="1" uniqueName="P1076473">
      <xmlPr mapId="2" xpath="/GFI-IZD-POD/NTI-GFI-IZD-POD_1000372/P1076473" xmlDataType="decimal"/>
    </xmlCellPr>
  </singleXmlCell>
  <singleXmlCell id="521" r="I39" connectionId="0">
    <xmlCellPr id="1" uniqueName="P1076474">
      <xmlPr mapId="2" xpath="/GFI-IZD-POD/NTI-GFI-IZD-POD_1000372/P1076474" xmlDataType="decimal"/>
    </xmlCellPr>
  </singleXmlCell>
  <singleXmlCell id="522" r="H40" connectionId="0">
    <xmlCellPr id="1" uniqueName="P1076475">
      <xmlPr mapId="2" xpath="/GFI-IZD-POD/NTI-GFI-IZD-POD_1000372/P1076475" xmlDataType="decimal"/>
    </xmlCellPr>
  </singleXmlCell>
  <singleXmlCell id="523" r="I40" connectionId="0">
    <xmlCellPr id="1" uniqueName="P1076476">
      <xmlPr mapId="2" xpath="/GFI-IZD-POD/NTI-GFI-IZD-POD_1000372/P1076476" xmlDataType="decimal"/>
    </xmlCellPr>
  </singleXmlCell>
  <singleXmlCell id="524" r="H41" connectionId="0">
    <xmlCellPr id="1" uniqueName="P1076477">
      <xmlPr mapId="2" xpath="/GFI-IZD-POD/NTI-GFI-IZD-POD_1000372/P1076477" xmlDataType="decimal"/>
    </xmlCellPr>
  </singleXmlCell>
  <singleXmlCell id="525" r="I41" connectionId="0">
    <xmlCellPr id="1" uniqueName="P1076478">
      <xmlPr mapId="2" xpath="/GFI-IZD-POD/NTI-GFI-IZD-POD_1000372/P1076478" xmlDataType="decimal"/>
    </xmlCellPr>
  </singleXmlCell>
  <singleXmlCell id="526" r="H42" connectionId="0">
    <xmlCellPr id="1" uniqueName="P1076479">
      <xmlPr mapId="2" xpath="/GFI-IZD-POD/NTI-GFI-IZD-POD_1000372/P1076479" xmlDataType="decimal"/>
    </xmlCellPr>
  </singleXmlCell>
  <singleXmlCell id="527" r="I42" connectionId="0">
    <xmlCellPr id="1" uniqueName="P1076480">
      <xmlPr mapId="2" xpath="/GFI-IZD-POD/NTI-GFI-IZD-POD_1000372/P1076480" xmlDataType="decimal"/>
    </xmlCellPr>
  </singleXmlCell>
  <singleXmlCell id="528" r="H44" connectionId="0">
    <xmlCellPr id="1" uniqueName="P1076481">
      <xmlPr mapId="2" xpath="/GFI-IZD-POD/NTI-GFI-IZD-POD_1000372/P1076481" xmlDataType="decimal"/>
    </xmlCellPr>
  </singleXmlCell>
  <singleXmlCell id="529" r="I44" connectionId="0">
    <xmlCellPr id="1" uniqueName="P1076482">
      <xmlPr mapId="2" xpath="/GFI-IZD-POD/NTI-GFI-IZD-POD_1000372/P1076482" xmlDataType="decimal"/>
    </xmlCellPr>
  </singleXmlCell>
  <singleXmlCell id="530" r="H45" connectionId="0">
    <xmlCellPr id="1" uniqueName="P1076483">
      <xmlPr mapId="2" xpath="/GFI-IZD-POD/NTI-GFI-IZD-POD_1000372/P1076483" xmlDataType="decimal"/>
    </xmlCellPr>
  </singleXmlCell>
  <singleXmlCell id="531" r="I45" connectionId="0">
    <xmlCellPr id="1" uniqueName="P1076484">
      <xmlPr mapId="2" xpath="/GFI-IZD-POD/NTI-GFI-IZD-POD_1000372/P1076484" xmlDataType="decimal"/>
    </xmlCellPr>
  </singleXmlCell>
  <singleXmlCell id="532" r="H46" connectionId="0">
    <xmlCellPr id="1" uniqueName="P1076485">
      <xmlPr mapId="2" xpath="/GFI-IZD-POD/NTI-GFI-IZD-POD_1000372/P1076485" xmlDataType="decimal"/>
    </xmlCellPr>
  </singleXmlCell>
  <singleXmlCell id="533" r="I46" connectionId="0">
    <xmlCellPr id="1" uniqueName="P1076486">
      <xmlPr mapId="2" xpath="/GFI-IZD-POD/NTI-GFI-IZD-POD_1000372/P1076486" xmlDataType="decimal"/>
    </xmlCellPr>
  </singleXmlCell>
  <singleXmlCell id="534" r="H47" connectionId="0">
    <xmlCellPr id="1" uniqueName="P1076487">
      <xmlPr mapId="2" xpath="/GFI-IZD-POD/NTI-GFI-IZD-POD_1000372/P1076487" xmlDataType="decimal"/>
    </xmlCellPr>
  </singleXmlCell>
  <singleXmlCell id="535" r="I47" connectionId="0">
    <xmlCellPr id="1" uniqueName="P1076488">
      <xmlPr mapId="2" xpath="/GFI-IZD-POD/NTI-GFI-IZD-POD_1000372/P1076488" xmlDataType="decimal"/>
    </xmlCellPr>
  </singleXmlCell>
  <singleXmlCell id="536" r="H48" connectionId="0">
    <xmlCellPr id="1" uniqueName="P1076489">
      <xmlPr mapId="2" xpath="/GFI-IZD-POD/NTI-GFI-IZD-POD_1000372/P1076489" xmlDataType="decimal"/>
    </xmlCellPr>
  </singleXmlCell>
  <singleXmlCell id="537" r="I48" connectionId="0">
    <xmlCellPr id="1" uniqueName="P1076490">
      <xmlPr mapId="2" xpath="/GFI-IZD-POD/NTI-GFI-IZD-POD_1000372/P1076490" xmlDataType="decimal"/>
    </xmlCellPr>
  </singleXmlCell>
  <singleXmlCell id="538" r="H49" connectionId="0">
    <xmlCellPr id="1" uniqueName="P1076491">
      <xmlPr mapId="2" xpath="/GFI-IZD-POD/NTI-GFI-IZD-POD_1000372/P1076491" xmlDataType="decimal"/>
    </xmlCellPr>
  </singleXmlCell>
  <singleXmlCell id="539" r="I49" connectionId="0">
    <xmlCellPr id="1" uniqueName="P1076492">
      <xmlPr mapId="2" xpath="/GFI-IZD-POD/NTI-GFI-IZD-POD_1000372/P1076492" xmlDataType="decimal"/>
    </xmlCellPr>
  </singleXmlCell>
  <singleXmlCell id="540" r="H50" connectionId="0">
    <xmlCellPr id="1" uniqueName="P1076493">
      <xmlPr mapId="2" xpath="/GFI-IZD-POD/NTI-GFI-IZD-POD_1000372/P1076493" xmlDataType="decimal"/>
    </xmlCellPr>
  </singleXmlCell>
  <singleXmlCell id="541" r="I50" connectionId="0">
    <xmlCellPr id="1" uniqueName="P1076494">
      <xmlPr mapId="2" xpath="/GFI-IZD-POD/NTI-GFI-IZD-POD_1000372/P1076494" xmlDataType="decimal"/>
    </xmlCellPr>
  </singleXmlCell>
  <singleXmlCell id="542" r="H51" connectionId="0">
    <xmlCellPr id="1" uniqueName="P1076495">
      <xmlPr mapId="2" xpath="/GFI-IZD-POD/NTI-GFI-IZD-POD_1000372/P1076495" xmlDataType="decimal"/>
    </xmlCellPr>
  </singleXmlCell>
  <singleXmlCell id="543" r="I51" connectionId="0">
    <xmlCellPr id="1" uniqueName="P1076496">
      <xmlPr mapId="2" xpath="/GFI-IZD-POD/NTI-GFI-IZD-POD_1000372/P1076496" xmlDataType="decimal"/>
    </xmlCellPr>
  </singleXmlCell>
  <singleXmlCell id="544" r="H52" connectionId="0">
    <xmlCellPr id="1" uniqueName="P1078211">
      <xmlPr mapId="2" xpath="/GFI-IZD-POD/NTI-GFI-IZD-POD_1000372/P1078211" xmlDataType="decimal"/>
    </xmlCellPr>
  </singleXmlCell>
  <singleXmlCell id="545" r="I52" connectionId="0">
    <xmlCellPr id="1" uniqueName="P1078212">
      <xmlPr mapId="2" xpath="/GFI-IZD-POD/NTI-GFI-IZD-POD_1000372/P1078212" xmlDataType="decimal"/>
    </xmlCellPr>
  </singleXmlCell>
  <singleXmlCell id="546" r="H53" connectionId="0">
    <xmlCellPr id="1" uniqueName="P1078213">
      <xmlPr mapId="2" xpath="/GFI-IZD-POD/NTI-GFI-IZD-POD_1000372/P1078213" xmlDataType="decimal"/>
    </xmlCellPr>
  </singleXmlCell>
  <singleXmlCell id="547" r="I53" connectionId="0">
    <xmlCellPr id="1" uniqueName="P1078214">
      <xmlPr mapId="2" xpath="/GFI-IZD-POD/NTI-GFI-IZD-POD_1000372/P1078214" xmlDataType="decimal"/>
    </xmlCellPr>
  </singleXmlCell>
  <singleXmlCell id="548" r="H54" connectionId="0">
    <xmlCellPr id="1" uniqueName="P1078216">
      <xmlPr mapId="2" xpath="/GFI-IZD-POD/NTI-GFI-IZD-POD_1000372/P1078216" xmlDataType="decimal"/>
    </xmlCellPr>
  </singleXmlCell>
  <singleXmlCell id="549" r="I54" connectionId="0">
    <xmlCellPr id="1" uniqueName="P1078218">
      <xmlPr mapId="2" xpath="/GFI-IZD-POD/NTI-GFI-IZD-POD_1000372/P1078218" xmlDataType="decimal"/>
    </xmlCellPr>
  </singleXmlCell>
  <singleXmlCell id="550" r="H55" connectionId="0">
    <xmlCellPr id="1" uniqueName="P1078219">
      <xmlPr mapId="2" xpath="/GFI-IZD-POD/NTI-GFI-IZD-POD_1000372/P1078219" xmlDataType="decimal"/>
    </xmlCellPr>
  </singleXmlCell>
  <singleXmlCell id="551" r="I55" connectionId="0">
    <xmlCellPr id="1" uniqueName="P1078221">
      <xmlPr mapId="2" xpath="/GFI-IZD-POD/NTI-GFI-IZD-POD_1000372/P1078221" xmlDataType="decimal"/>
    </xmlCellPr>
  </singleXmlCell>
  <singleXmlCell id="552" r="H56" connectionId="0">
    <xmlCellPr id="1" uniqueName="P1078223">
      <xmlPr mapId="2" xpath="/GFI-IZD-POD/NTI-GFI-IZD-POD_1000372/P1078223" xmlDataType="decimal"/>
    </xmlCellPr>
  </singleXmlCell>
  <singleXmlCell id="553" r="I56" connectionId="0">
    <xmlCellPr id="1" uniqueName="P1078225">
      <xmlPr mapId="2" xpath="/GFI-IZD-POD/NTI-GFI-IZD-POD_1000372/P1078225" xmlDataType="decimal"/>
    </xmlCellPr>
  </singleXmlCell>
  <singleXmlCell id="554" r="H57" connectionId="0">
    <xmlCellPr id="1" uniqueName="P1078227">
      <xmlPr mapId="2" xpath="/GFI-IZD-POD/NTI-GFI-IZD-POD_1000372/P1078227" xmlDataType="decimal"/>
    </xmlCellPr>
  </singleXmlCell>
  <singleXmlCell id="555" r="I57" connectionId="0">
    <xmlCellPr id="1" uniqueName="P1078228">
      <xmlPr mapId="2" xpath="/GFI-IZD-POD/NTI-GFI-IZD-POD_1000372/P1078228" xmlDataType="decimal"/>
    </xmlCellPr>
  </singleXmlCell>
  <singleXmlCell id="556" r="H58" connectionId="0">
    <xmlCellPr id="1" uniqueName="P1078230">
      <xmlPr mapId="2" xpath="/GFI-IZD-POD/NTI-GFI-IZD-POD_1000372/P1078230" xmlDataType="decimal"/>
    </xmlCellPr>
  </singleXmlCell>
  <singleXmlCell id="557" r="I58" connectionId="0">
    <xmlCellPr id="1" uniqueName="P1078232">
      <xmlPr mapId="2" xpath="/GFI-IZD-POD/NTI-GFI-IZD-POD_1000372/P1078232" xmlDataType="decimal"/>
    </xmlCellPr>
  </singleXmlCell>
  <singleXmlCell id="558" r="H59" connectionId="0">
    <xmlCellPr id="1" uniqueName="P1078234">
      <xmlPr mapId="2" xpath="/GFI-IZD-POD/NTI-GFI-IZD-POD_1000372/P1078234" xmlDataType="decimal"/>
    </xmlCellPr>
  </singleXmlCell>
  <singleXmlCell id="559" r="I59" connectionId="0">
    <xmlCellPr id="1" uniqueName="P1078235">
      <xmlPr mapId="2" xpath="/GFI-IZD-POD/NTI-GFI-IZD-POD_1000372/P1078235" xmlDataType="decimal"/>
    </xmlCellPr>
  </singleXmlCell>
</singleXmlCells>
</file>

<file path=xl/tables/tableSingleCells5.xml><?xml version="1.0" encoding="utf-8"?>
<singleXmlCells xmlns="http://schemas.openxmlformats.org/spreadsheetml/2006/main">
  <singleXmlCell id="560" r="H8" connectionId="0">
    <xmlCellPr id="1" uniqueName="P1078099">
      <xmlPr mapId="2" xpath="/GFI-IZD-POD/NTD-GFI-IZD-POD_1000373/P1078099" xmlDataType="decimal"/>
    </xmlCellPr>
  </singleXmlCell>
  <singleXmlCell id="561" r="I8" connectionId="0">
    <xmlCellPr id="1" uniqueName="P1078100">
      <xmlPr mapId="2" xpath="/GFI-IZD-POD/NTD-GFI-IZD-POD_1000373/P1078100" xmlDataType="decimal"/>
    </xmlCellPr>
  </singleXmlCell>
  <singleXmlCell id="562" r="H9" connectionId="0">
    <xmlCellPr id="1" uniqueName="P1078101">
      <xmlPr mapId="2" xpath="/GFI-IZD-POD/NTD-GFI-IZD-POD_1000373/P1078101" xmlDataType="decimal"/>
    </xmlCellPr>
  </singleXmlCell>
  <singleXmlCell id="563" r="I9" connectionId="0">
    <xmlCellPr id="1" uniqueName="P1078102">
      <xmlPr mapId="2" xpath="/GFI-IZD-POD/NTD-GFI-IZD-POD_1000373/P1078102" xmlDataType="decimal"/>
    </xmlCellPr>
  </singleXmlCell>
  <singleXmlCell id="564" r="H10" connectionId="0">
    <xmlCellPr id="1" uniqueName="P1078103">
      <xmlPr mapId="2" xpath="/GFI-IZD-POD/NTD-GFI-IZD-POD_1000373/P1078103" xmlDataType="decimal"/>
    </xmlCellPr>
  </singleXmlCell>
  <singleXmlCell id="565" r="I10" connectionId="0">
    <xmlCellPr id="1" uniqueName="P1078104">
      <xmlPr mapId="2" xpath="/GFI-IZD-POD/NTD-GFI-IZD-POD_1000373/P1078104" xmlDataType="decimal"/>
    </xmlCellPr>
  </singleXmlCell>
  <singleXmlCell id="566" r="H11" connectionId="0">
    <xmlCellPr id="1" uniqueName="P1078105">
      <xmlPr mapId="2" xpath="/GFI-IZD-POD/NTD-GFI-IZD-POD_1000373/P1078105" xmlDataType="decimal"/>
    </xmlCellPr>
  </singleXmlCell>
  <singleXmlCell id="567" r="I11" connectionId="0">
    <xmlCellPr id="1" uniqueName="P1078106">
      <xmlPr mapId="2" xpath="/GFI-IZD-POD/NTD-GFI-IZD-POD_1000373/P1078106" xmlDataType="decimal"/>
    </xmlCellPr>
  </singleXmlCell>
  <singleXmlCell id="568" r="H12" connectionId="0">
    <xmlCellPr id="1" uniqueName="P1122162">
      <xmlPr mapId="2" xpath="/GFI-IZD-POD/NTD-GFI-IZD-POD_1000373/P1122162" xmlDataType="decimal"/>
    </xmlCellPr>
  </singleXmlCell>
  <singleXmlCell id="569" r="I12" connectionId="0">
    <xmlCellPr id="1" uniqueName="P1122163">
      <xmlPr mapId="2" xpath="/GFI-IZD-POD/NTD-GFI-IZD-POD_1000373/P1122163" xmlDataType="decimal"/>
    </xmlCellPr>
  </singleXmlCell>
  <singleXmlCell id="570" r="H13" connectionId="0">
    <xmlCellPr id="1" uniqueName="P1122164">
      <xmlPr mapId="2" xpath="/GFI-IZD-POD/NTD-GFI-IZD-POD_1000373/P1122164" xmlDataType="decimal"/>
    </xmlCellPr>
  </singleXmlCell>
  <singleXmlCell id="571" r="I13" connectionId="0">
    <xmlCellPr id="1" uniqueName="P1122165">
      <xmlPr mapId="2" xpath="/GFI-IZD-POD/NTD-GFI-IZD-POD_1000373/P1122165" xmlDataType="decimal"/>
    </xmlCellPr>
  </singleXmlCell>
  <singleXmlCell id="572" r="H14" connectionId="0">
    <xmlCellPr id="1" uniqueName="P1078107">
      <xmlPr mapId="2" xpath="/GFI-IZD-POD/NTD-GFI-IZD-POD_1000373/P1078107" xmlDataType="decimal"/>
    </xmlCellPr>
  </singleXmlCell>
  <singleXmlCell id="573" r="I14" connectionId="0">
    <xmlCellPr id="1" uniqueName="P1078108">
      <xmlPr mapId="2" xpath="/GFI-IZD-POD/NTD-GFI-IZD-POD_1000373/P1078108" xmlDataType="decimal"/>
    </xmlCellPr>
  </singleXmlCell>
  <singleXmlCell id="574" r="H15" connectionId="0">
    <xmlCellPr id="1" uniqueName="P1078109">
      <xmlPr mapId="2" xpath="/GFI-IZD-POD/NTD-GFI-IZD-POD_1000373/P1078109" xmlDataType="decimal"/>
    </xmlCellPr>
  </singleXmlCell>
  <singleXmlCell id="575" r="I15" connectionId="0">
    <xmlCellPr id="1" uniqueName="P1078110">
      <xmlPr mapId="2" xpath="/GFI-IZD-POD/NTD-GFI-IZD-POD_1000373/P1078110" xmlDataType="decimal"/>
    </xmlCellPr>
  </singleXmlCell>
  <singleXmlCell id="576" r="H16" connectionId="0">
    <xmlCellPr id="1" uniqueName="P1078111">
      <xmlPr mapId="2" xpath="/GFI-IZD-POD/NTD-GFI-IZD-POD_1000373/P1078111" xmlDataType="decimal"/>
    </xmlCellPr>
  </singleXmlCell>
  <singleXmlCell id="577" r="I16" connectionId="0">
    <xmlCellPr id="1" uniqueName="P1078112">
      <xmlPr mapId="2" xpath="/GFI-IZD-POD/NTD-GFI-IZD-POD_1000373/P1078112" xmlDataType="decimal"/>
    </xmlCellPr>
  </singleXmlCell>
  <singleXmlCell id="578" r="H17" connectionId="0">
    <xmlCellPr id="1" uniqueName="P1078117">
      <xmlPr mapId="2" xpath="/GFI-IZD-POD/NTD-GFI-IZD-POD_1000373/P1078117" xmlDataType="decimal"/>
    </xmlCellPr>
  </singleXmlCell>
  <singleXmlCell id="579" r="I17" connectionId="0">
    <xmlCellPr id="1" uniqueName="P1078118">
      <xmlPr mapId="2" xpath="/GFI-IZD-POD/NTD-GFI-IZD-POD_1000373/P1078118" xmlDataType="decimal"/>
    </xmlCellPr>
  </singleXmlCell>
  <singleXmlCell id="580" r="H18" connectionId="0">
    <xmlCellPr id="1" uniqueName="P1078119">
      <xmlPr mapId="2" xpath="/GFI-IZD-POD/NTD-GFI-IZD-POD_1000373/P1078119" xmlDataType="decimal"/>
    </xmlCellPr>
  </singleXmlCell>
  <singleXmlCell id="581" r="I18" connectionId="0">
    <xmlCellPr id="1" uniqueName="P1078120">
      <xmlPr mapId="2" xpath="/GFI-IZD-POD/NTD-GFI-IZD-POD_1000373/P1078120" xmlDataType="decimal"/>
    </xmlCellPr>
  </singleXmlCell>
  <singleXmlCell id="582" r="H19" connectionId="0">
    <xmlCellPr id="1" uniqueName="P1122166">
      <xmlPr mapId="2" xpath="/GFI-IZD-POD/NTD-GFI-IZD-POD_1000373/P1122166" xmlDataType="decimal"/>
    </xmlCellPr>
  </singleXmlCell>
  <singleXmlCell id="583" r="I19" connectionId="0">
    <xmlCellPr id="1" uniqueName="P1122167">
      <xmlPr mapId="2" xpath="/GFI-IZD-POD/NTD-GFI-IZD-POD_1000373/P1122167" xmlDataType="decimal"/>
    </xmlCellPr>
  </singleXmlCell>
  <singleXmlCell id="584" r="H20" connectionId="0">
    <xmlCellPr id="1" uniqueName="P1122168">
      <xmlPr mapId="2" xpath="/GFI-IZD-POD/NTD-GFI-IZD-POD_1000373/P1122168" xmlDataType="decimal"/>
    </xmlCellPr>
  </singleXmlCell>
  <singleXmlCell id="585" r="I20" connectionId="0">
    <xmlCellPr id="1" uniqueName="P1122169">
      <xmlPr mapId="2" xpath="/GFI-IZD-POD/NTD-GFI-IZD-POD_1000373/P1122169" xmlDataType="decimal"/>
    </xmlCellPr>
  </singleXmlCell>
  <singleXmlCell id="586" r="H21" connectionId="0">
    <xmlCellPr id="1" uniqueName="P1078121">
      <xmlPr mapId="2" xpath="/GFI-IZD-POD/NTD-GFI-IZD-POD_1000373/P1078121" xmlDataType="decimal"/>
    </xmlCellPr>
  </singleXmlCell>
  <singleXmlCell id="587" r="I21" connectionId="0">
    <xmlCellPr id="1" uniqueName="P1078122">
      <xmlPr mapId="2" xpath="/GFI-IZD-POD/NTD-GFI-IZD-POD_1000373/P1078122" xmlDataType="decimal"/>
    </xmlCellPr>
  </singleXmlCell>
  <singleXmlCell id="588" r="H23" connectionId="0">
    <xmlCellPr id="1" uniqueName="P1078123">
      <xmlPr mapId="2" xpath="/GFI-IZD-POD/NTD-GFI-IZD-POD_1000373/P1078123" xmlDataType="decimal"/>
    </xmlCellPr>
  </singleXmlCell>
  <singleXmlCell id="589" r="I23" connectionId="0">
    <xmlCellPr id="1" uniqueName="P1078124">
      <xmlPr mapId="2" xpath="/GFI-IZD-POD/NTD-GFI-IZD-POD_1000373/P1078124" xmlDataType="decimal"/>
    </xmlCellPr>
  </singleXmlCell>
  <singleXmlCell id="590" r="H24" connectionId="0">
    <xmlCellPr id="1" uniqueName="P1078125">
      <xmlPr mapId="2" xpath="/GFI-IZD-POD/NTD-GFI-IZD-POD_1000373/P1078125" xmlDataType="decimal"/>
    </xmlCellPr>
  </singleXmlCell>
  <singleXmlCell id="591" r="I24" connectionId="0">
    <xmlCellPr id="1" uniqueName="P1078126">
      <xmlPr mapId="2" xpath="/GFI-IZD-POD/NTD-GFI-IZD-POD_1000373/P1078126" xmlDataType="decimal"/>
    </xmlCellPr>
  </singleXmlCell>
  <singleXmlCell id="592" r="H25" connectionId="0">
    <xmlCellPr id="1" uniqueName="P1078127">
      <xmlPr mapId="2" xpath="/GFI-IZD-POD/NTD-GFI-IZD-POD_1000373/P1078127" xmlDataType="decimal"/>
    </xmlCellPr>
  </singleXmlCell>
  <singleXmlCell id="593" r="I25" connectionId="0">
    <xmlCellPr id="1" uniqueName="P1078128">
      <xmlPr mapId="2" xpath="/GFI-IZD-POD/NTD-GFI-IZD-POD_1000373/P1078128" xmlDataType="decimal"/>
    </xmlCellPr>
  </singleXmlCell>
  <singleXmlCell id="594" r="H26" connectionId="0">
    <xmlCellPr id="1" uniqueName="P1078129">
      <xmlPr mapId="2" xpath="/GFI-IZD-POD/NTD-GFI-IZD-POD_1000373/P1078129" xmlDataType="decimal"/>
    </xmlCellPr>
  </singleXmlCell>
  <singleXmlCell id="595" r="I26" connectionId="0">
    <xmlCellPr id="1" uniqueName="P1078130">
      <xmlPr mapId="2" xpath="/GFI-IZD-POD/NTD-GFI-IZD-POD_1000373/P1078130" xmlDataType="decimal"/>
    </xmlCellPr>
  </singleXmlCell>
  <singleXmlCell id="596" r="H27" connectionId="0">
    <xmlCellPr id="1" uniqueName="P1078131">
      <xmlPr mapId="2" xpath="/GFI-IZD-POD/NTD-GFI-IZD-POD_1000373/P1078131" xmlDataType="decimal"/>
    </xmlCellPr>
  </singleXmlCell>
  <singleXmlCell id="597" r="I27" connectionId="0">
    <xmlCellPr id="1" uniqueName="P1078132">
      <xmlPr mapId="2" xpath="/GFI-IZD-POD/NTD-GFI-IZD-POD_1000373/P1078132" xmlDataType="decimal"/>
    </xmlCellPr>
  </singleXmlCell>
  <singleXmlCell id="598" r="H28" connectionId="0">
    <xmlCellPr id="1" uniqueName="P1078133">
      <xmlPr mapId="2" xpath="/GFI-IZD-POD/NTD-GFI-IZD-POD_1000373/P1078133" xmlDataType="decimal"/>
    </xmlCellPr>
  </singleXmlCell>
  <singleXmlCell id="599" r="I28" connectionId="0">
    <xmlCellPr id="1" uniqueName="P1078134">
      <xmlPr mapId="2" xpath="/GFI-IZD-POD/NTD-GFI-IZD-POD_1000373/P1078134" xmlDataType="decimal"/>
    </xmlCellPr>
  </singleXmlCell>
  <singleXmlCell id="600" r="H29" connectionId="0">
    <xmlCellPr id="1" uniqueName="P1078135">
      <xmlPr mapId="2" xpath="/GFI-IZD-POD/NTD-GFI-IZD-POD_1000373/P1078135" xmlDataType="decimal"/>
    </xmlCellPr>
  </singleXmlCell>
  <singleXmlCell id="601" r="I29" connectionId="0">
    <xmlCellPr id="1" uniqueName="P1078136">
      <xmlPr mapId="2" xpath="/GFI-IZD-POD/NTD-GFI-IZD-POD_1000373/P1078136" xmlDataType="decimal"/>
    </xmlCellPr>
  </singleXmlCell>
  <singleXmlCell id="602" r="H30" connectionId="0">
    <xmlCellPr id="1" uniqueName="P1078137">
      <xmlPr mapId="2" xpath="/GFI-IZD-POD/NTD-GFI-IZD-POD_1000373/P1078137" xmlDataType="decimal"/>
    </xmlCellPr>
  </singleXmlCell>
  <singleXmlCell id="603" r="I30" connectionId="0">
    <xmlCellPr id="1" uniqueName="P1078138">
      <xmlPr mapId="2" xpath="/GFI-IZD-POD/NTD-GFI-IZD-POD_1000373/P1078138" xmlDataType="decimal"/>
    </xmlCellPr>
  </singleXmlCell>
  <singleXmlCell id="604" r="H31" connectionId="0">
    <xmlCellPr id="1" uniqueName="P1078139">
      <xmlPr mapId="2" xpath="/GFI-IZD-POD/NTD-GFI-IZD-POD_1000373/P1078139" xmlDataType="decimal"/>
    </xmlCellPr>
  </singleXmlCell>
  <singleXmlCell id="605" r="I31" connectionId="0">
    <xmlCellPr id="1" uniqueName="P1078140">
      <xmlPr mapId="2" xpath="/GFI-IZD-POD/NTD-GFI-IZD-POD_1000373/P1078140" xmlDataType="decimal"/>
    </xmlCellPr>
  </singleXmlCell>
  <singleXmlCell id="606" r="H32" connectionId="0">
    <xmlCellPr id="1" uniqueName="P1078141">
      <xmlPr mapId="2" xpath="/GFI-IZD-POD/NTD-GFI-IZD-POD_1000373/P1078141" xmlDataType="decimal"/>
    </xmlCellPr>
  </singleXmlCell>
  <singleXmlCell id="607" r="I32" connectionId="0">
    <xmlCellPr id="1" uniqueName="P1078142">
      <xmlPr mapId="2" xpath="/GFI-IZD-POD/NTD-GFI-IZD-POD_1000373/P1078142" xmlDataType="decimal"/>
    </xmlCellPr>
  </singleXmlCell>
  <singleXmlCell id="608" r="H33" connectionId="0">
    <xmlCellPr id="1" uniqueName="P1078143">
      <xmlPr mapId="2" xpath="/GFI-IZD-POD/NTD-GFI-IZD-POD_1000373/P1078143" xmlDataType="decimal"/>
    </xmlCellPr>
  </singleXmlCell>
  <singleXmlCell id="609" r="I33" connectionId="0">
    <xmlCellPr id="1" uniqueName="P1078144">
      <xmlPr mapId="2" xpath="/GFI-IZD-POD/NTD-GFI-IZD-POD_1000373/P1078144" xmlDataType="decimal"/>
    </xmlCellPr>
  </singleXmlCell>
  <singleXmlCell id="610" r="H34" connectionId="0">
    <xmlCellPr id="1" uniqueName="P1078145">
      <xmlPr mapId="2" xpath="/GFI-IZD-POD/NTD-GFI-IZD-POD_1000373/P1078145" xmlDataType="decimal"/>
    </xmlCellPr>
  </singleXmlCell>
  <singleXmlCell id="611" r="I34" connectionId="0">
    <xmlCellPr id="1" uniqueName="P1078146">
      <xmlPr mapId="2" xpath="/GFI-IZD-POD/NTD-GFI-IZD-POD_1000373/P1078146" xmlDataType="decimal"/>
    </xmlCellPr>
  </singleXmlCell>
  <singleXmlCell id="612" r="H35" connectionId="0">
    <xmlCellPr id="1" uniqueName="P1078147">
      <xmlPr mapId="2" xpath="/GFI-IZD-POD/NTD-GFI-IZD-POD_1000373/P1078147" xmlDataType="decimal"/>
    </xmlCellPr>
  </singleXmlCell>
  <singleXmlCell id="613" r="I35" connectionId="0">
    <xmlCellPr id="1" uniqueName="P1078148">
      <xmlPr mapId="2" xpath="/GFI-IZD-POD/NTD-GFI-IZD-POD_1000373/P1078148" xmlDataType="decimal"/>
    </xmlCellPr>
  </singleXmlCell>
  <singleXmlCell id="614" r="H36" connectionId="0">
    <xmlCellPr id="1" uniqueName="P1078149">
      <xmlPr mapId="2" xpath="/GFI-IZD-POD/NTD-GFI-IZD-POD_1000373/P1078149" xmlDataType="decimal"/>
    </xmlCellPr>
  </singleXmlCell>
  <singleXmlCell id="615" r="I36" connectionId="0">
    <xmlCellPr id="1" uniqueName="P1078150">
      <xmlPr mapId="2" xpath="/GFI-IZD-POD/NTD-GFI-IZD-POD_1000373/P1078150" xmlDataType="decimal"/>
    </xmlCellPr>
  </singleXmlCell>
  <singleXmlCell id="616" r="H38" connectionId="0">
    <xmlCellPr id="1" uniqueName="P1078151">
      <xmlPr mapId="2" xpath="/GFI-IZD-POD/NTD-GFI-IZD-POD_1000373/P1078151" xmlDataType="decimal"/>
    </xmlCellPr>
  </singleXmlCell>
  <singleXmlCell id="617" r="I38" connectionId="0">
    <xmlCellPr id="1" uniqueName="P1078152">
      <xmlPr mapId="2" xpath="/GFI-IZD-POD/NTD-GFI-IZD-POD_1000373/P1078152" xmlDataType="decimal"/>
    </xmlCellPr>
  </singleXmlCell>
  <singleXmlCell id="618" r="H39" connectionId="0">
    <xmlCellPr id="1" uniqueName="P1078153">
      <xmlPr mapId="2" xpath="/GFI-IZD-POD/NTD-GFI-IZD-POD_1000373/P1078153" xmlDataType="decimal"/>
    </xmlCellPr>
  </singleXmlCell>
  <singleXmlCell id="619" r="I39" connectionId="0">
    <xmlCellPr id="1" uniqueName="P1078154">
      <xmlPr mapId="2" xpath="/GFI-IZD-POD/NTD-GFI-IZD-POD_1000373/P1078154" xmlDataType="decimal"/>
    </xmlCellPr>
  </singleXmlCell>
  <singleXmlCell id="620" r="H40" connectionId="0">
    <xmlCellPr id="1" uniqueName="P1078155">
      <xmlPr mapId="2" xpath="/GFI-IZD-POD/NTD-GFI-IZD-POD_1000373/P1078155" xmlDataType="decimal"/>
    </xmlCellPr>
  </singleXmlCell>
  <singleXmlCell id="621" r="I40" connectionId="0">
    <xmlCellPr id="1" uniqueName="P1078156">
      <xmlPr mapId="2" xpath="/GFI-IZD-POD/NTD-GFI-IZD-POD_1000373/P1078156" xmlDataType="decimal"/>
    </xmlCellPr>
  </singleXmlCell>
  <singleXmlCell id="622" r="H41" connectionId="0">
    <xmlCellPr id="1" uniqueName="P1078157">
      <xmlPr mapId="2" xpath="/GFI-IZD-POD/NTD-GFI-IZD-POD_1000373/P1078157" xmlDataType="decimal"/>
    </xmlCellPr>
  </singleXmlCell>
  <singleXmlCell id="623" r="I41" connectionId="0">
    <xmlCellPr id="1" uniqueName="P1078158">
      <xmlPr mapId="2" xpath="/GFI-IZD-POD/NTD-GFI-IZD-POD_1000373/P1078158" xmlDataType="decimal"/>
    </xmlCellPr>
  </singleXmlCell>
  <singleXmlCell id="624" r="H42" connectionId="0">
    <xmlCellPr id="1" uniqueName="P1078159">
      <xmlPr mapId="2" xpath="/GFI-IZD-POD/NTD-GFI-IZD-POD_1000373/P1078159" xmlDataType="decimal"/>
    </xmlCellPr>
  </singleXmlCell>
  <singleXmlCell id="625" r="I42" connectionId="0">
    <xmlCellPr id="1" uniqueName="P1078160">
      <xmlPr mapId="2" xpath="/GFI-IZD-POD/NTD-GFI-IZD-POD_1000373/P1078160" xmlDataType="decimal"/>
    </xmlCellPr>
  </singleXmlCell>
  <singleXmlCell id="626" r="H43" connectionId="0">
    <xmlCellPr id="1" uniqueName="P1078161">
      <xmlPr mapId="2" xpath="/GFI-IZD-POD/NTD-GFI-IZD-POD_1000373/P1078161" xmlDataType="decimal"/>
    </xmlCellPr>
  </singleXmlCell>
  <singleXmlCell id="627" r="I43" connectionId="0">
    <xmlCellPr id="1" uniqueName="P1078162">
      <xmlPr mapId="2" xpath="/GFI-IZD-POD/NTD-GFI-IZD-POD_1000373/P1078162" xmlDataType="decimal"/>
    </xmlCellPr>
  </singleXmlCell>
  <singleXmlCell id="628" r="H44" connectionId="0">
    <xmlCellPr id="1" uniqueName="P1078163">
      <xmlPr mapId="2" xpath="/GFI-IZD-POD/NTD-GFI-IZD-POD_1000373/P1078163" xmlDataType="decimal"/>
    </xmlCellPr>
  </singleXmlCell>
  <singleXmlCell id="629" r="I44" connectionId="0">
    <xmlCellPr id="1" uniqueName="P1078164">
      <xmlPr mapId="2" xpath="/GFI-IZD-POD/NTD-GFI-IZD-POD_1000373/P1078164" xmlDataType="decimal"/>
    </xmlCellPr>
  </singleXmlCell>
  <singleXmlCell id="630" r="H45" connectionId="0">
    <xmlCellPr id="1" uniqueName="P1078165">
      <xmlPr mapId="2" xpath="/GFI-IZD-POD/NTD-GFI-IZD-POD_1000373/P1078165" xmlDataType="decimal"/>
    </xmlCellPr>
  </singleXmlCell>
  <singleXmlCell id="631" r="I45" connectionId="0">
    <xmlCellPr id="1" uniqueName="P1078166">
      <xmlPr mapId="2" xpath="/GFI-IZD-POD/NTD-GFI-IZD-POD_1000373/P1078166" xmlDataType="decimal"/>
    </xmlCellPr>
  </singleXmlCell>
  <singleXmlCell id="632" r="H46" connectionId="0">
    <xmlCellPr id="1" uniqueName="P1078167">
      <xmlPr mapId="2" xpath="/GFI-IZD-POD/NTD-GFI-IZD-POD_1000373/P1078167" xmlDataType="decimal"/>
    </xmlCellPr>
  </singleXmlCell>
  <singleXmlCell id="633" r="I46" connectionId="0">
    <xmlCellPr id="1" uniqueName="P1078168">
      <xmlPr mapId="2" xpath="/GFI-IZD-POD/NTD-GFI-IZD-POD_1000373/P1078168" xmlDataType="decimal"/>
    </xmlCellPr>
  </singleXmlCell>
  <singleXmlCell id="634" r="H47" connectionId="0">
    <xmlCellPr id="1" uniqueName="P1078169">
      <xmlPr mapId="2" xpath="/GFI-IZD-POD/NTD-GFI-IZD-POD_1000373/P1078169" xmlDataType="decimal"/>
    </xmlCellPr>
  </singleXmlCell>
  <singleXmlCell id="635" r="I47" connectionId="0">
    <xmlCellPr id="1" uniqueName="P1078170">
      <xmlPr mapId="2" xpath="/GFI-IZD-POD/NTD-GFI-IZD-POD_1000373/P1078170" xmlDataType="decimal"/>
    </xmlCellPr>
  </singleXmlCell>
  <singleXmlCell id="636" r="H48" connectionId="0">
    <xmlCellPr id="1" uniqueName="P1078171">
      <xmlPr mapId="2" xpath="/GFI-IZD-POD/NTD-GFI-IZD-POD_1000373/P1078171" xmlDataType="decimal"/>
    </xmlCellPr>
  </singleXmlCell>
  <singleXmlCell id="637" r="I48" connectionId="0">
    <xmlCellPr id="1" uniqueName="P1078172">
      <xmlPr mapId="2" xpath="/GFI-IZD-POD/NTD-GFI-IZD-POD_1000373/P1078172" xmlDataType="decimal"/>
    </xmlCellPr>
  </singleXmlCell>
  <singleXmlCell id="638" r="H49" connectionId="0">
    <xmlCellPr id="1" uniqueName="P1078173">
      <xmlPr mapId="2" xpath="/GFI-IZD-POD/NTD-GFI-IZD-POD_1000373/P1078173" xmlDataType="decimal"/>
    </xmlCellPr>
  </singleXmlCell>
  <singleXmlCell id="639" r="I49" connectionId="0">
    <xmlCellPr id="1" uniqueName="P1078174">
      <xmlPr mapId="2" xpath="/GFI-IZD-POD/NTD-GFI-IZD-POD_1000373/P1078174" xmlDataType="decimal"/>
    </xmlCellPr>
  </singleXmlCell>
  <singleXmlCell id="640" r="H50" connectionId="0">
    <xmlCellPr id="1" uniqueName="P1078175">
      <xmlPr mapId="2" xpath="/GFI-IZD-POD/NTD-GFI-IZD-POD_1000373/P1078175" xmlDataType="decimal"/>
    </xmlCellPr>
  </singleXmlCell>
  <singleXmlCell id="641" r="I50" connectionId="0">
    <xmlCellPr id="1" uniqueName="P1078176">
      <xmlPr mapId="2" xpath="/GFI-IZD-POD/NTD-GFI-IZD-POD_1000373/P1078176" xmlDataType="decimal"/>
    </xmlCellPr>
  </singleXmlCell>
  <singleXmlCell id="642" r="H51" connectionId="0">
    <xmlCellPr id="1" uniqueName="P1078177">
      <xmlPr mapId="2" xpath="/GFI-IZD-POD/NTD-GFI-IZD-POD_1000373/P1078177" xmlDataType="decimal"/>
    </xmlCellPr>
  </singleXmlCell>
  <singleXmlCell id="643" r="I51" connectionId="0">
    <xmlCellPr id="1" uniqueName="P1078178">
      <xmlPr mapId="2" xpath="/GFI-IZD-POD/NTD-GFI-IZD-POD_1000373/P1078178" xmlDataType="decimal"/>
    </xmlCellPr>
  </singleXmlCell>
  <singleXmlCell id="644" r="H52" connectionId="0">
    <xmlCellPr id="1" uniqueName="P1078179">
      <xmlPr mapId="2" xpath="/GFI-IZD-POD/NTD-GFI-IZD-POD_1000373/P1078179" xmlDataType="decimal"/>
    </xmlCellPr>
  </singleXmlCell>
  <singleXmlCell id="645" r="I52" connectionId="0">
    <xmlCellPr id="1" uniqueName="P1078180">
      <xmlPr mapId="2" xpath="/GFI-IZD-POD/NTD-GFI-IZD-POD_1000373/P1078180" xmlDataType="decimal"/>
    </xmlCellPr>
  </singleXmlCell>
  <singleXmlCell id="646" r="H53" connectionId="0">
    <xmlCellPr id="1" uniqueName="P1078181">
      <xmlPr mapId="2" xpath="/GFI-IZD-POD/NTD-GFI-IZD-POD_1000373/P1078181" xmlDataType="decimal"/>
    </xmlCellPr>
  </singleXmlCell>
  <singleXmlCell id="647" r="I53" connectionId="0">
    <xmlCellPr id="1" uniqueName="P1078182">
      <xmlPr mapId="2" xpath="/GFI-IZD-POD/NTD-GFI-IZD-POD_1000373/P1078182" xmlDataType="decimal"/>
    </xmlCellPr>
  </singleXmlCell>
</singleXmlCells>
</file>

<file path=xl/tables/tableSingleCells6.xml><?xml version="1.0" encoding="utf-8"?>
<singleXmlCells xmlns="http://schemas.openxmlformats.org/spreadsheetml/2006/main">
  <singleXmlCell id="648" r="H7" connectionId="0">
    <xmlCellPr id="1" uniqueName="P1073415">
      <xmlPr mapId="2" xpath="/GFI-IZD-POD/IPK-GFI-IZD-POD_1000379/P1073415" xmlDataType="decimal"/>
    </xmlCellPr>
  </singleXmlCell>
  <singleXmlCell id="649" r="I7" connectionId="0">
    <xmlCellPr id="1" uniqueName="P1078183">
      <xmlPr mapId="2" xpath="/GFI-IZD-POD/IPK-GFI-IZD-POD_1000379/P1078183" xmlDataType="decimal"/>
    </xmlCellPr>
  </singleXmlCell>
  <singleXmlCell id="650" r="J7" connectionId="0">
    <xmlCellPr id="1" uniqueName="P1078184">
      <xmlPr mapId="2" xpath="/GFI-IZD-POD/IPK-GFI-IZD-POD_1000379/P1078184" xmlDataType="decimal"/>
    </xmlCellPr>
  </singleXmlCell>
  <singleXmlCell id="651" r="K7" connectionId="0">
    <xmlCellPr id="1" uniqueName="P1078185">
      <xmlPr mapId="2" xpath="/GFI-IZD-POD/IPK-GFI-IZD-POD_1000379/P1078185" xmlDataType="decimal"/>
    </xmlCellPr>
  </singleXmlCell>
  <singleXmlCell id="652" r="L7" connectionId="0">
    <xmlCellPr id="1" uniqueName="P1078186">
      <xmlPr mapId="2" xpath="/GFI-IZD-POD/IPK-GFI-IZD-POD_1000379/P1078186" xmlDataType="decimal"/>
    </xmlCellPr>
  </singleXmlCell>
  <singleXmlCell id="653" r="M7" connectionId="0">
    <xmlCellPr id="1" uniqueName="P1078187">
      <xmlPr mapId="2" xpath="/GFI-IZD-POD/IPK-GFI-IZD-POD_1000379/P1078187" xmlDataType="decimal"/>
    </xmlCellPr>
  </singleXmlCell>
  <singleXmlCell id="654" r="N7" connectionId="0">
    <xmlCellPr id="1" uniqueName="P1078188">
      <xmlPr mapId="2" xpath="/GFI-IZD-POD/IPK-GFI-IZD-POD_1000379/P1078188" xmlDataType="decimal"/>
    </xmlCellPr>
  </singleXmlCell>
  <singleXmlCell id="655" r="O7" connectionId="0">
    <xmlCellPr id="1" uniqueName="P1078189">
      <xmlPr mapId="2" xpath="/GFI-IZD-POD/IPK-GFI-IZD-POD_1000379/P1078189" xmlDataType="decimal"/>
    </xmlCellPr>
  </singleXmlCell>
  <singleXmlCell id="656" r="P7" connectionId="0">
    <xmlCellPr id="1" uniqueName="P1081532">
      <xmlPr mapId="2" xpath="/GFI-IZD-POD/IPK-GFI-IZD-POD_1000379/P1081532" xmlDataType="decimal"/>
    </xmlCellPr>
  </singleXmlCell>
  <singleXmlCell id="657" r="Q7" connectionId="0">
    <xmlCellPr id="1" uniqueName="P1081533">
      <xmlPr mapId="2" xpath="/GFI-IZD-POD/IPK-GFI-IZD-POD_1000379/P1081533" xmlDataType="decimal"/>
    </xmlCellPr>
  </singleXmlCell>
  <singleXmlCell id="658" r="R7" connectionId="0">
    <xmlCellPr id="1" uniqueName="P1081534">
      <xmlPr mapId="2" xpath="/GFI-IZD-POD/IPK-GFI-IZD-POD_1000379/P1081534" xmlDataType="decimal"/>
    </xmlCellPr>
  </singleXmlCell>
  <singleXmlCell id="660" r="S7" connectionId="0">
    <xmlCellPr id="1" uniqueName="P1123002">
      <xmlPr mapId="2" xpath="/GFI-IZD-POD/IPK-GFI-IZD-POD_1000379/P1123002" xmlDataType="decimal"/>
    </xmlCellPr>
  </singleXmlCell>
  <singleXmlCell id="661" r="T7" connectionId="0">
    <xmlCellPr id="1" uniqueName="P1123003">
      <xmlPr mapId="2" xpath="/GFI-IZD-POD/IPK-GFI-IZD-POD_1000379/P1123003" xmlDataType="decimal"/>
    </xmlCellPr>
  </singleXmlCell>
  <singleXmlCell id="662" r="U7" connectionId="0">
    <xmlCellPr id="1" uniqueName="P1081535">
      <xmlPr mapId="2" xpath="/GFI-IZD-POD/IPK-GFI-IZD-POD_1000379/P1081535" xmlDataType="decimal"/>
    </xmlCellPr>
  </singleXmlCell>
  <singleXmlCell id="663" r="V7" connectionId="0">
    <xmlCellPr id="1" uniqueName="P1081536">
      <xmlPr mapId="2" xpath="/GFI-IZD-POD/IPK-GFI-IZD-POD_1000379/P1081536" xmlDataType="decimal"/>
    </xmlCellPr>
  </singleXmlCell>
  <singleXmlCell id="664" r="W7" connectionId="0">
    <xmlCellPr id="1" uniqueName="P1081537">
      <xmlPr mapId="2" xpath="/GFI-IZD-POD/IPK-GFI-IZD-POD_1000379/P1081537" xmlDataType="decimal"/>
    </xmlCellPr>
  </singleXmlCell>
  <singleXmlCell id="665" r="X7" connectionId="0">
    <xmlCellPr id="1" uniqueName="P1081538">
      <xmlPr mapId="2" xpath="/GFI-IZD-POD/IPK-GFI-IZD-POD_1000379/P1081538" xmlDataType="decimal"/>
    </xmlCellPr>
  </singleXmlCell>
  <singleXmlCell id="666" r="Y7" connectionId="0">
    <xmlCellPr id="1" uniqueName="P1081539">
      <xmlPr mapId="2" xpath="/GFI-IZD-POD/IPK-GFI-IZD-POD_1000379/P1081539" xmlDataType="decimal"/>
    </xmlCellPr>
  </singleXmlCell>
  <singleXmlCell id="667" r="H8" connectionId="0">
    <xmlCellPr id="1" uniqueName="P1078190">
      <xmlPr mapId="2" xpath="/GFI-IZD-POD/IPK-GFI-IZD-POD_1000379/P1078190" xmlDataType="decimal"/>
    </xmlCellPr>
  </singleXmlCell>
  <singleXmlCell id="668" r="I8" connectionId="0">
    <xmlCellPr id="1" uniqueName="P1078191">
      <xmlPr mapId="2" xpath="/GFI-IZD-POD/IPK-GFI-IZD-POD_1000379/P1078191" xmlDataType="decimal"/>
    </xmlCellPr>
  </singleXmlCell>
  <singleXmlCell id="669" r="J8" connectionId="0">
    <xmlCellPr id="1" uniqueName="P1078192">
      <xmlPr mapId="2" xpath="/GFI-IZD-POD/IPK-GFI-IZD-POD_1000379/P1078192" xmlDataType="decimal"/>
    </xmlCellPr>
  </singleXmlCell>
  <singleXmlCell id="670" r="K8" connectionId="0">
    <xmlCellPr id="1" uniqueName="P1078193">
      <xmlPr mapId="2" xpath="/GFI-IZD-POD/IPK-GFI-IZD-POD_1000379/P1078193" xmlDataType="decimal"/>
    </xmlCellPr>
  </singleXmlCell>
  <singleXmlCell id="671" r="L8" connectionId="0">
    <xmlCellPr id="1" uniqueName="P1078194">
      <xmlPr mapId="2" xpath="/GFI-IZD-POD/IPK-GFI-IZD-POD_1000379/P1078194" xmlDataType="decimal"/>
    </xmlCellPr>
  </singleXmlCell>
  <singleXmlCell id="672" r="M8" connectionId="0">
    <xmlCellPr id="1" uniqueName="P1078195">
      <xmlPr mapId="2" xpath="/GFI-IZD-POD/IPK-GFI-IZD-POD_1000379/P1078195" xmlDataType="decimal"/>
    </xmlCellPr>
  </singleXmlCell>
  <singleXmlCell id="673" r="N8" connectionId="0">
    <xmlCellPr id="1" uniqueName="P1078196">
      <xmlPr mapId="2" xpath="/GFI-IZD-POD/IPK-GFI-IZD-POD_1000379/P1078196" xmlDataType="decimal"/>
    </xmlCellPr>
  </singleXmlCell>
  <singleXmlCell id="674" r="O8" connectionId="0">
    <xmlCellPr id="1" uniqueName="P1078197">
      <xmlPr mapId="2" xpath="/GFI-IZD-POD/IPK-GFI-IZD-POD_1000379/P1078197" xmlDataType="decimal"/>
    </xmlCellPr>
  </singleXmlCell>
  <singleXmlCell id="675" r="P8" connectionId="0">
    <xmlCellPr id="1" uniqueName="P1081540">
      <xmlPr mapId="2" xpath="/GFI-IZD-POD/IPK-GFI-IZD-POD_1000379/P1081540" xmlDataType="decimal"/>
    </xmlCellPr>
  </singleXmlCell>
  <singleXmlCell id="676" r="Q8" connectionId="0">
    <xmlCellPr id="1" uniqueName="P1081546">
      <xmlPr mapId="2" xpath="/GFI-IZD-POD/IPK-GFI-IZD-POD_1000379/P1081546" xmlDataType="decimal"/>
    </xmlCellPr>
  </singleXmlCell>
  <singleXmlCell id="677" r="R8" connectionId="0">
    <xmlCellPr id="1" uniqueName="P1081648">
      <xmlPr mapId="2" xpath="/GFI-IZD-POD/IPK-GFI-IZD-POD_1000379/P1081648" xmlDataType="decimal"/>
    </xmlCellPr>
  </singleXmlCell>
  <singleXmlCell id="678" r="S8" connectionId="0">
    <xmlCellPr id="1" uniqueName="P1123004">
      <xmlPr mapId="2" xpath="/GFI-IZD-POD/IPK-GFI-IZD-POD_1000379/P1123004" xmlDataType="decimal"/>
    </xmlCellPr>
  </singleXmlCell>
  <singleXmlCell id="679" r="T8" connectionId="0">
    <xmlCellPr id="1" uniqueName="P1123005">
      <xmlPr mapId="2" xpath="/GFI-IZD-POD/IPK-GFI-IZD-POD_1000379/P1123005" xmlDataType="decimal"/>
    </xmlCellPr>
  </singleXmlCell>
  <singleXmlCell id="680" r="U8" connectionId="0">
    <xmlCellPr id="1" uniqueName="P1081649">
      <xmlPr mapId="2" xpath="/GFI-IZD-POD/IPK-GFI-IZD-POD_1000379/P1081649" xmlDataType="decimal"/>
    </xmlCellPr>
  </singleXmlCell>
  <singleXmlCell id="681" r="V8" connectionId="0">
    <xmlCellPr id="1" uniqueName="P1081651">
      <xmlPr mapId="2" xpath="/GFI-IZD-POD/IPK-GFI-IZD-POD_1000379/P1081651" xmlDataType="decimal"/>
    </xmlCellPr>
  </singleXmlCell>
  <singleXmlCell id="682" r="W8" connectionId="0">
    <xmlCellPr id="1" uniqueName="P1081656">
      <xmlPr mapId="2" xpath="/GFI-IZD-POD/IPK-GFI-IZD-POD_1000379/P1081656" xmlDataType="decimal"/>
    </xmlCellPr>
  </singleXmlCell>
  <singleXmlCell id="683" r="X8" connectionId="0">
    <xmlCellPr id="1" uniqueName="P1081658">
      <xmlPr mapId="2" xpath="/GFI-IZD-POD/IPK-GFI-IZD-POD_1000379/P1081658" xmlDataType="decimal"/>
    </xmlCellPr>
  </singleXmlCell>
  <singleXmlCell id="684" r="Y8" connectionId="0">
    <xmlCellPr id="1" uniqueName="P1081660">
      <xmlPr mapId="2" xpath="/GFI-IZD-POD/IPK-GFI-IZD-POD_1000379/P1081660" xmlDataType="decimal"/>
    </xmlCellPr>
  </singleXmlCell>
  <singleXmlCell id="685" r="H9" connectionId="0">
    <xmlCellPr id="1" uniqueName="P1078198">
      <xmlPr mapId="2" xpath="/GFI-IZD-POD/IPK-GFI-IZD-POD_1000379/P1078198" xmlDataType="decimal"/>
    </xmlCellPr>
  </singleXmlCell>
  <singleXmlCell id="686" r="I9" connectionId="0">
    <xmlCellPr id="1" uniqueName="P1078199">
      <xmlPr mapId="2" xpath="/GFI-IZD-POD/IPK-GFI-IZD-POD_1000379/P1078199" xmlDataType="decimal"/>
    </xmlCellPr>
  </singleXmlCell>
  <singleXmlCell id="687" r="J9" connectionId="0">
    <xmlCellPr id="1" uniqueName="P1078200">
      <xmlPr mapId="2" xpath="/GFI-IZD-POD/IPK-GFI-IZD-POD_1000379/P1078200" xmlDataType="decimal"/>
    </xmlCellPr>
  </singleXmlCell>
  <singleXmlCell id="688" r="K9" connectionId="0">
    <xmlCellPr id="1" uniqueName="P1078201">
      <xmlPr mapId="2" xpath="/GFI-IZD-POD/IPK-GFI-IZD-POD_1000379/P1078201" xmlDataType="decimal"/>
    </xmlCellPr>
  </singleXmlCell>
  <singleXmlCell id="689" r="L9" connectionId="0">
    <xmlCellPr id="1" uniqueName="P1078202">
      <xmlPr mapId="2" xpath="/GFI-IZD-POD/IPK-GFI-IZD-POD_1000379/P1078202" xmlDataType="decimal"/>
    </xmlCellPr>
  </singleXmlCell>
  <singleXmlCell id="690" r="M9" connectionId="0">
    <xmlCellPr id="1" uniqueName="P1078203">
      <xmlPr mapId="2" xpath="/GFI-IZD-POD/IPK-GFI-IZD-POD_1000379/P1078203" xmlDataType="decimal"/>
    </xmlCellPr>
  </singleXmlCell>
  <singleXmlCell id="691" r="N9" connectionId="0">
    <xmlCellPr id="1" uniqueName="P1078204">
      <xmlPr mapId="2" xpath="/GFI-IZD-POD/IPK-GFI-IZD-POD_1000379/P1078204" xmlDataType="decimal"/>
    </xmlCellPr>
  </singleXmlCell>
  <singleXmlCell id="692" r="O9" connectionId="0">
    <xmlCellPr id="1" uniqueName="P1078205">
      <xmlPr mapId="2" xpath="/GFI-IZD-POD/IPK-GFI-IZD-POD_1000379/P1078205" xmlDataType="decimal"/>
    </xmlCellPr>
  </singleXmlCell>
  <singleXmlCell id="693" r="P9" connectionId="0">
    <xmlCellPr id="1" uniqueName="P1081541">
      <xmlPr mapId="2" xpath="/GFI-IZD-POD/IPK-GFI-IZD-POD_1000379/P1081541" xmlDataType="decimal"/>
    </xmlCellPr>
  </singleXmlCell>
  <singleXmlCell id="694" r="Q9" connectionId="0">
    <xmlCellPr id="1" uniqueName="P1081548">
      <xmlPr mapId="2" xpath="/GFI-IZD-POD/IPK-GFI-IZD-POD_1000379/P1081548" xmlDataType="decimal"/>
    </xmlCellPr>
  </singleXmlCell>
  <singleXmlCell id="695" r="R9" connectionId="0">
    <xmlCellPr id="1" uniqueName="P1081662">
      <xmlPr mapId="2" xpath="/GFI-IZD-POD/IPK-GFI-IZD-POD_1000379/P1081662" xmlDataType="decimal"/>
    </xmlCellPr>
  </singleXmlCell>
  <singleXmlCell id="696" r="S9" connectionId="0">
    <xmlCellPr id="1" uniqueName="P1123006">
      <xmlPr mapId="2" xpath="/GFI-IZD-POD/IPK-GFI-IZD-POD_1000379/P1123006" xmlDataType="decimal"/>
    </xmlCellPr>
  </singleXmlCell>
  <singleXmlCell id="697" r="T9" connectionId="0">
    <xmlCellPr id="1" uniqueName="P1123007">
      <xmlPr mapId="2" xpath="/GFI-IZD-POD/IPK-GFI-IZD-POD_1000379/P1123007" xmlDataType="decimal"/>
    </xmlCellPr>
  </singleXmlCell>
  <singleXmlCell id="698" r="U9" connectionId="0">
    <xmlCellPr id="1" uniqueName="P1081664">
      <xmlPr mapId="2" xpath="/GFI-IZD-POD/IPK-GFI-IZD-POD_1000379/P1081664" xmlDataType="decimal"/>
    </xmlCellPr>
  </singleXmlCell>
  <singleXmlCell id="699" r="V9" connectionId="0">
    <xmlCellPr id="1" uniqueName="P1081666">
      <xmlPr mapId="2" xpath="/GFI-IZD-POD/IPK-GFI-IZD-POD_1000379/P1081666" xmlDataType="decimal"/>
    </xmlCellPr>
  </singleXmlCell>
  <singleXmlCell id="700" r="W9" connectionId="0">
    <xmlCellPr id="1" uniqueName="P1081668">
      <xmlPr mapId="2" xpath="/GFI-IZD-POD/IPK-GFI-IZD-POD_1000379/P1081668" xmlDataType="decimal"/>
    </xmlCellPr>
  </singleXmlCell>
  <singleXmlCell id="701" r="X9" connectionId="0">
    <xmlCellPr id="1" uniqueName="P1081670">
      <xmlPr mapId="2" xpath="/GFI-IZD-POD/IPK-GFI-IZD-POD_1000379/P1081670" xmlDataType="decimal"/>
    </xmlCellPr>
  </singleXmlCell>
  <singleXmlCell id="702" r="Y9" connectionId="0">
    <xmlCellPr id="1" uniqueName="P1081672">
      <xmlPr mapId="2" xpath="/GFI-IZD-POD/IPK-GFI-IZD-POD_1000379/P1081672" xmlDataType="decimal"/>
    </xmlCellPr>
  </singleXmlCell>
  <singleXmlCell id="703" r="H10" connectionId="0">
    <xmlCellPr id="1" uniqueName="P1078206">
      <xmlPr mapId="2" xpath="/GFI-IZD-POD/IPK-GFI-IZD-POD_1000379/P1078206" xmlDataType="decimal"/>
    </xmlCellPr>
  </singleXmlCell>
  <singleXmlCell id="704" r="I10" connectionId="0">
    <xmlCellPr id="1" uniqueName="P1078207">
      <xmlPr mapId="2" xpath="/GFI-IZD-POD/IPK-GFI-IZD-POD_1000379/P1078207" xmlDataType="decimal"/>
    </xmlCellPr>
  </singleXmlCell>
  <singleXmlCell id="705" r="J10" connectionId="0">
    <xmlCellPr id="1" uniqueName="P1078208">
      <xmlPr mapId="2" xpath="/GFI-IZD-POD/IPK-GFI-IZD-POD_1000379/P1078208" xmlDataType="decimal"/>
    </xmlCellPr>
  </singleXmlCell>
  <singleXmlCell id="706" r="K10" connectionId="0">
    <xmlCellPr id="1" uniqueName="P1078209">
      <xmlPr mapId="2" xpath="/GFI-IZD-POD/IPK-GFI-IZD-POD_1000379/P1078209" xmlDataType="decimal"/>
    </xmlCellPr>
  </singleXmlCell>
  <singleXmlCell id="707" r="L10" connectionId="0">
    <xmlCellPr id="1" uniqueName="P1078210">
      <xmlPr mapId="2" xpath="/GFI-IZD-POD/IPK-GFI-IZD-POD_1000379/P1078210" xmlDataType="decimal"/>
    </xmlCellPr>
  </singleXmlCell>
  <singleXmlCell id="708" r="M10" connectionId="0">
    <xmlCellPr id="1" uniqueName="P1078215">
      <xmlPr mapId="2" xpath="/GFI-IZD-POD/IPK-GFI-IZD-POD_1000379/P1078215" xmlDataType="decimal"/>
    </xmlCellPr>
  </singleXmlCell>
  <singleXmlCell id="709" r="N10" connectionId="0">
    <xmlCellPr id="1" uniqueName="P1078217">
      <xmlPr mapId="2" xpath="/GFI-IZD-POD/IPK-GFI-IZD-POD_1000379/P1078217" xmlDataType="decimal"/>
    </xmlCellPr>
  </singleXmlCell>
  <singleXmlCell id="710" r="O10" connectionId="0">
    <xmlCellPr id="1" uniqueName="P1078220">
      <xmlPr mapId="2" xpath="/GFI-IZD-POD/IPK-GFI-IZD-POD_1000379/P1078220" xmlDataType="decimal"/>
    </xmlCellPr>
  </singleXmlCell>
  <singleXmlCell id="711" r="P10" connectionId="0">
    <xmlCellPr id="1" uniqueName="P1081542">
      <xmlPr mapId="2" xpath="/GFI-IZD-POD/IPK-GFI-IZD-POD_1000379/P1081542" xmlDataType="decimal"/>
    </xmlCellPr>
  </singleXmlCell>
  <singleXmlCell id="712" r="Q10" connectionId="0">
    <xmlCellPr id="1" uniqueName="P1081646">
      <xmlPr mapId="2" xpath="/GFI-IZD-POD/IPK-GFI-IZD-POD_1000379/P1081646" xmlDataType="decimal"/>
    </xmlCellPr>
  </singleXmlCell>
  <singleXmlCell id="713" r="R10" connectionId="0">
    <xmlCellPr id="1" uniqueName="P1081674">
      <xmlPr mapId="2" xpath="/GFI-IZD-POD/IPK-GFI-IZD-POD_1000379/P1081674" xmlDataType="decimal"/>
    </xmlCellPr>
  </singleXmlCell>
  <singleXmlCell id="714" r="S10" connectionId="0">
    <xmlCellPr id="1" uniqueName="P1123008">
      <xmlPr mapId="2" xpath="/GFI-IZD-POD/IPK-GFI-IZD-POD_1000379/P1123008" xmlDataType="decimal"/>
    </xmlCellPr>
  </singleXmlCell>
  <singleXmlCell id="715" r="T10" connectionId="0">
    <xmlCellPr id="1" uniqueName="P1123009">
      <xmlPr mapId="2" xpath="/GFI-IZD-POD/IPK-GFI-IZD-POD_1000379/P1123009" xmlDataType="decimal"/>
    </xmlCellPr>
  </singleXmlCell>
  <singleXmlCell id="716" r="U10" connectionId="0">
    <xmlCellPr id="1" uniqueName="P1081676">
      <xmlPr mapId="2" xpath="/GFI-IZD-POD/IPK-GFI-IZD-POD_1000379/P1081676" xmlDataType="decimal"/>
    </xmlCellPr>
  </singleXmlCell>
  <singleXmlCell id="717" r="V10" connectionId="0">
    <xmlCellPr id="1" uniqueName="P1081678">
      <xmlPr mapId="2" xpath="/GFI-IZD-POD/IPK-GFI-IZD-POD_1000379/P1081678" xmlDataType="decimal"/>
    </xmlCellPr>
  </singleXmlCell>
  <singleXmlCell id="718" r="W10" connectionId="0">
    <xmlCellPr id="1" uniqueName="P1081680">
      <xmlPr mapId="2" xpath="/GFI-IZD-POD/IPK-GFI-IZD-POD_1000379/P1081680" xmlDataType="decimal"/>
    </xmlCellPr>
  </singleXmlCell>
  <singleXmlCell id="719" r="X10" connectionId="0">
    <xmlCellPr id="1" uniqueName="P1081682">
      <xmlPr mapId="2" xpath="/GFI-IZD-POD/IPK-GFI-IZD-POD_1000379/P1081682" xmlDataType="decimal"/>
    </xmlCellPr>
  </singleXmlCell>
  <singleXmlCell id="720" r="Y10" connectionId="0">
    <xmlCellPr id="1" uniqueName="P1081684">
      <xmlPr mapId="2" xpath="/GFI-IZD-POD/IPK-GFI-IZD-POD_1000379/P1081684" xmlDataType="decimal"/>
    </xmlCellPr>
  </singleXmlCell>
  <singleXmlCell id="721" r="H11" connectionId="0">
    <xmlCellPr id="1" uniqueName="P1078222">
      <xmlPr mapId="2" xpath="/GFI-IZD-POD/IPK-GFI-IZD-POD_1000379/P1078222" xmlDataType="decimal"/>
    </xmlCellPr>
  </singleXmlCell>
  <singleXmlCell id="722" r="I11" connectionId="0">
    <xmlCellPr id="1" uniqueName="P1078224">
      <xmlPr mapId="2" xpath="/GFI-IZD-POD/IPK-GFI-IZD-POD_1000379/P1078224" xmlDataType="decimal"/>
    </xmlCellPr>
  </singleXmlCell>
  <singleXmlCell id="723" r="J11" connectionId="0">
    <xmlCellPr id="1" uniqueName="P1078226">
      <xmlPr mapId="2" xpath="/GFI-IZD-POD/IPK-GFI-IZD-POD_1000379/P1078226" xmlDataType="decimal"/>
    </xmlCellPr>
  </singleXmlCell>
  <singleXmlCell id="724" r="K11" connectionId="0">
    <xmlCellPr id="1" uniqueName="P1078229">
      <xmlPr mapId="2" xpath="/GFI-IZD-POD/IPK-GFI-IZD-POD_1000379/P1078229" xmlDataType="decimal"/>
    </xmlCellPr>
  </singleXmlCell>
  <singleXmlCell id="725" r="L11" connectionId="0">
    <xmlCellPr id="1" uniqueName="P1078231">
      <xmlPr mapId="2" xpath="/GFI-IZD-POD/IPK-GFI-IZD-POD_1000379/P1078231" xmlDataType="decimal"/>
    </xmlCellPr>
  </singleXmlCell>
  <singleXmlCell id="726" r="M11" connectionId="0">
    <xmlCellPr id="1" uniqueName="P1078233">
      <xmlPr mapId="2" xpath="/GFI-IZD-POD/IPK-GFI-IZD-POD_1000379/P1078233" xmlDataType="decimal"/>
    </xmlCellPr>
  </singleXmlCell>
  <singleXmlCell id="727" r="N11" connectionId="0">
    <xmlCellPr id="1" uniqueName="P1078236">
      <xmlPr mapId="2" xpath="/GFI-IZD-POD/IPK-GFI-IZD-POD_1000379/P1078236" xmlDataType="decimal"/>
    </xmlCellPr>
  </singleXmlCell>
  <singleXmlCell id="728" r="O11" connectionId="0">
    <xmlCellPr id="1" uniqueName="P1078237">
      <xmlPr mapId="2" xpath="/GFI-IZD-POD/IPK-GFI-IZD-POD_1000379/P1078237" xmlDataType="decimal"/>
    </xmlCellPr>
  </singleXmlCell>
  <singleXmlCell id="729" r="P11" connectionId="0">
    <xmlCellPr id="1" uniqueName="P1081543">
      <xmlPr mapId="2" xpath="/GFI-IZD-POD/IPK-GFI-IZD-POD_1000379/P1081543" xmlDataType="decimal"/>
    </xmlCellPr>
  </singleXmlCell>
  <singleXmlCell id="730" r="Q11" connectionId="0">
    <xmlCellPr id="1" uniqueName="P1081685">
      <xmlPr mapId="2" xpath="/GFI-IZD-POD/IPK-GFI-IZD-POD_1000379/P1081685" xmlDataType="decimal"/>
    </xmlCellPr>
  </singleXmlCell>
  <singleXmlCell id="731" r="R11" connectionId="0">
    <xmlCellPr id="1" uniqueName="P1081686">
      <xmlPr mapId="2" xpath="/GFI-IZD-POD/IPK-GFI-IZD-POD_1000379/P1081686" xmlDataType="decimal"/>
    </xmlCellPr>
  </singleXmlCell>
  <singleXmlCell id="732" r="S11" connectionId="0">
    <xmlCellPr id="1" uniqueName="P1123010">
      <xmlPr mapId="2" xpath="/GFI-IZD-POD/IPK-GFI-IZD-POD_1000379/P1123010" xmlDataType="decimal"/>
    </xmlCellPr>
  </singleXmlCell>
  <singleXmlCell id="733" r="T11" connectionId="0">
    <xmlCellPr id="1" uniqueName="P1123011">
      <xmlPr mapId="2" xpath="/GFI-IZD-POD/IPK-GFI-IZD-POD_1000379/P1123011" xmlDataType="decimal"/>
    </xmlCellPr>
  </singleXmlCell>
  <singleXmlCell id="734" r="U11" connectionId="0">
    <xmlCellPr id="1" uniqueName="P1081687">
      <xmlPr mapId="2" xpath="/GFI-IZD-POD/IPK-GFI-IZD-POD_1000379/P1081687" xmlDataType="decimal"/>
    </xmlCellPr>
  </singleXmlCell>
  <singleXmlCell id="735" r="V11" connectionId="0">
    <xmlCellPr id="1" uniqueName="P1081688">
      <xmlPr mapId="2" xpath="/GFI-IZD-POD/IPK-GFI-IZD-POD_1000379/P1081688" xmlDataType="decimal"/>
    </xmlCellPr>
  </singleXmlCell>
  <singleXmlCell id="736" r="W11" connectionId="0">
    <xmlCellPr id="1" uniqueName="P1081689">
      <xmlPr mapId="2" xpath="/GFI-IZD-POD/IPK-GFI-IZD-POD_1000379/P1081689" xmlDataType="decimal"/>
    </xmlCellPr>
  </singleXmlCell>
  <singleXmlCell id="737" r="X11" connectionId="0">
    <xmlCellPr id="1" uniqueName="P1081690">
      <xmlPr mapId="2" xpath="/GFI-IZD-POD/IPK-GFI-IZD-POD_1000379/P1081690" xmlDataType="decimal"/>
    </xmlCellPr>
  </singleXmlCell>
  <singleXmlCell id="738" r="Y11" connectionId="0">
    <xmlCellPr id="1" uniqueName="P1081696">
      <xmlPr mapId="2" xpath="/GFI-IZD-POD/IPK-GFI-IZD-POD_1000379/P1081696" xmlDataType="decimal"/>
    </xmlCellPr>
  </singleXmlCell>
  <singleXmlCell id="739" r="H12" connectionId="0">
    <xmlCellPr id="1" uniqueName="P1078238">
      <xmlPr mapId="2" xpath="/GFI-IZD-POD/IPK-GFI-IZD-POD_1000379/P1078238" xmlDataType="decimal"/>
    </xmlCellPr>
  </singleXmlCell>
  <singleXmlCell id="740" r="I12" connectionId="0">
    <xmlCellPr id="1" uniqueName="P1078239">
      <xmlPr mapId="2" xpath="/GFI-IZD-POD/IPK-GFI-IZD-POD_1000379/P1078239" xmlDataType="decimal"/>
    </xmlCellPr>
  </singleXmlCell>
  <singleXmlCell id="741" r="J12" connectionId="0">
    <xmlCellPr id="1" uniqueName="P1078240">
      <xmlPr mapId="2" xpath="/GFI-IZD-POD/IPK-GFI-IZD-POD_1000379/P1078240" xmlDataType="decimal"/>
    </xmlCellPr>
  </singleXmlCell>
  <singleXmlCell id="742" r="K12" connectionId="0">
    <xmlCellPr id="1" uniqueName="P1078241">
      <xmlPr mapId="2" xpath="/GFI-IZD-POD/IPK-GFI-IZD-POD_1000379/P1078241" xmlDataType="decimal"/>
    </xmlCellPr>
  </singleXmlCell>
  <singleXmlCell id="743" r="L12" connectionId="0">
    <xmlCellPr id="1" uniqueName="P1078242">
      <xmlPr mapId="2" xpath="/GFI-IZD-POD/IPK-GFI-IZD-POD_1000379/P1078242" xmlDataType="decimal"/>
    </xmlCellPr>
  </singleXmlCell>
  <singleXmlCell id="744" r="M12" connectionId="0">
    <xmlCellPr id="1" uniqueName="P1078243">
      <xmlPr mapId="2" xpath="/GFI-IZD-POD/IPK-GFI-IZD-POD_1000379/P1078243" xmlDataType="decimal"/>
    </xmlCellPr>
  </singleXmlCell>
  <singleXmlCell id="745" r="N12" connectionId="0">
    <xmlCellPr id="1" uniqueName="P1078946">
      <xmlPr mapId="2" xpath="/GFI-IZD-POD/IPK-GFI-IZD-POD_1000379/P1078946" xmlDataType="decimal"/>
    </xmlCellPr>
  </singleXmlCell>
  <singleXmlCell id="746" r="O12" connectionId="0">
    <xmlCellPr id="1" uniqueName="P1078947">
      <xmlPr mapId="2" xpath="/GFI-IZD-POD/IPK-GFI-IZD-POD_1000379/P1078947" xmlDataType="decimal"/>
    </xmlCellPr>
  </singleXmlCell>
  <singleXmlCell id="747" r="P12" connectionId="0">
    <xmlCellPr id="1" uniqueName="P1081544">
      <xmlPr mapId="2" xpath="/GFI-IZD-POD/IPK-GFI-IZD-POD_1000379/P1081544" xmlDataType="decimal"/>
    </xmlCellPr>
  </singleXmlCell>
  <singleXmlCell id="748" r="Q12" connectionId="0">
    <xmlCellPr id="1" uniqueName="P1081697">
      <xmlPr mapId="2" xpath="/GFI-IZD-POD/IPK-GFI-IZD-POD_1000379/P1081697" xmlDataType="decimal"/>
    </xmlCellPr>
  </singleXmlCell>
  <singleXmlCell id="749" r="R12" connectionId="0">
    <xmlCellPr id="1" uniqueName="P1081698">
      <xmlPr mapId="2" xpath="/GFI-IZD-POD/IPK-GFI-IZD-POD_1000379/P1081698" xmlDataType="decimal"/>
    </xmlCellPr>
  </singleXmlCell>
  <singleXmlCell id="750" r="S12" connectionId="0">
    <xmlCellPr id="1" uniqueName="P1123012">
      <xmlPr mapId="2" xpath="/GFI-IZD-POD/IPK-GFI-IZD-POD_1000379/P1123012" xmlDataType="decimal"/>
    </xmlCellPr>
  </singleXmlCell>
  <singleXmlCell id="751" r="T12" connectionId="0">
    <xmlCellPr id="1" uniqueName="P1123013">
      <xmlPr mapId="2" xpath="/GFI-IZD-POD/IPK-GFI-IZD-POD_1000379/P1123013" xmlDataType="decimal"/>
    </xmlCellPr>
  </singleXmlCell>
  <singleXmlCell id="752" r="U12" connectionId="0">
    <xmlCellPr id="1" uniqueName="P1081699">
      <xmlPr mapId="2" xpath="/GFI-IZD-POD/IPK-GFI-IZD-POD_1000379/P1081699" xmlDataType="decimal"/>
    </xmlCellPr>
  </singleXmlCell>
  <singleXmlCell id="753" r="V12" connectionId="0">
    <xmlCellPr id="1" uniqueName="P1081700">
      <xmlPr mapId="2" xpath="/GFI-IZD-POD/IPK-GFI-IZD-POD_1000379/P1081700" xmlDataType="decimal"/>
    </xmlCellPr>
  </singleXmlCell>
  <singleXmlCell id="754" r="W12" connectionId="0">
    <xmlCellPr id="1" uniqueName="P1081701">
      <xmlPr mapId="2" xpath="/GFI-IZD-POD/IPK-GFI-IZD-POD_1000379/P1081701" xmlDataType="decimal"/>
    </xmlCellPr>
  </singleXmlCell>
  <singleXmlCell id="755" r="X12" connectionId="0">
    <xmlCellPr id="1" uniqueName="P1081702">
      <xmlPr mapId="2" xpath="/GFI-IZD-POD/IPK-GFI-IZD-POD_1000379/P1081702" xmlDataType="decimal"/>
    </xmlCellPr>
  </singleXmlCell>
  <singleXmlCell id="756" r="Y12" connectionId="0">
    <xmlCellPr id="1" uniqueName="P1081703">
      <xmlPr mapId="2" xpath="/GFI-IZD-POD/IPK-GFI-IZD-POD_1000379/P1081703" xmlDataType="decimal"/>
    </xmlCellPr>
  </singleXmlCell>
  <singleXmlCell id="757" r="H13" connectionId="0">
    <xmlCellPr id="1" uniqueName="P1078948">
      <xmlPr mapId="2" xpath="/GFI-IZD-POD/IPK-GFI-IZD-POD_1000379/P1078948" xmlDataType="decimal"/>
    </xmlCellPr>
  </singleXmlCell>
  <singleXmlCell id="758" r="I13" connectionId="0">
    <xmlCellPr id="1" uniqueName="P1078949">
      <xmlPr mapId="2" xpath="/GFI-IZD-POD/IPK-GFI-IZD-POD_1000379/P1078949" xmlDataType="decimal"/>
    </xmlCellPr>
  </singleXmlCell>
  <singleXmlCell id="759" r="J13" connectionId="0">
    <xmlCellPr id="1" uniqueName="P1079430">
      <xmlPr mapId="2" xpath="/GFI-IZD-POD/IPK-GFI-IZD-POD_1000379/P1079430" xmlDataType="decimal"/>
    </xmlCellPr>
  </singleXmlCell>
  <singleXmlCell id="760" r="K13" connectionId="0">
    <xmlCellPr id="1" uniqueName="P1079851">
      <xmlPr mapId="2" xpath="/GFI-IZD-POD/IPK-GFI-IZD-POD_1000379/P1079851" xmlDataType="decimal"/>
    </xmlCellPr>
  </singleXmlCell>
  <singleXmlCell id="761" r="L13" connectionId="0">
    <xmlCellPr id="1" uniqueName="P1079852">
      <xmlPr mapId="2" xpath="/GFI-IZD-POD/IPK-GFI-IZD-POD_1000379/P1079852" xmlDataType="decimal"/>
    </xmlCellPr>
  </singleXmlCell>
  <singleXmlCell id="762" r="M13" connectionId="0">
    <xmlCellPr id="1" uniqueName="P1079853">
      <xmlPr mapId="2" xpath="/GFI-IZD-POD/IPK-GFI-IZD-POD_1000379/P1079853" xmlDataType="decimal"/>
    </xmlCellPr>
  </singleXmlCell>
  <singleXmlCell id="763" r="N13" connectionId="0">
    <xmlCellPr id="1" uniqueName="P1079854">
      <xmlPr mapId="2" xpath="/GFI-IZD-POD/IPK-GFI-IZD-POD_1000379/P1079854" xmlDataType="decimal"/>
    </xmlCellPr>
  </singleXmlCell>
  <singleXmlCell id="764" r="O13" connectionId="0">
    <xmlCellPr id="1" uniqueName="P1079855">
      <xmlPr mapId="2" xpath="/GFI-IZD-POD/IPK-GFI-IZD-POD_1000379/P1079855" xmlDataType="decimal"/>
    </xmlCellPr>
  </singleXmlCell>
  <singleXmlCell id="765" r="P13" connectionId="0">
    <xmlCellPr id="1" uniqueName="P1081545">
      <xmlPr mapId="2" xpath="/GFI-IZD-POD/IPK-GFI-IZD-POD_1000379/P1081545" xmlDataType="decimal"/>
    </xmlCellPr>
  </singleXmlCell>
  <singleXmlCell id="766" r="Q13" connectionId="0">
    <xmlCellPr id="1" uniqueName="P1081704">
      <xmlPr mapId="2" xpath="/GFI-IZD-POD/IPK-GFI-IZD-POD_1000379/P1081704" xmlDataType="decimal"/>
    </xmlCellPr>
  </singleXmlCell>
  <singleXmlCell id="767" r="R13" connectionId="0">
    <xmlCellPr id="1" uniqueName="P1081705">
      <xmlPr mapId="2" xpath="/GFI-IZD-POD/IPK-GFI-IZD-POD_1000379/P1081705" xmlDataType="decimal"/>
    </xmlCellPr>
  </singleXmlCell>
  <singleXmlCell id="768" r="S13" connectionId="0">
    <xmlCellPr id="1" uniqueName="P1123014">
      <xmlPr mapId="2" xpath="/GFI-IZD-POD/IPK-GFI-IZD-POD_1000379/P1123014" xmlDataType="decimal"/>
    </xmlCellPr>
  </singleXmlCell>
  <singleXmlCell id="769" r="T13" connectionId="0">
    <xmlCellPr id="1" uniqueName="P1123015">
      <xmlPr mapId="2" xpath="/GFI-IZD-POD/IPK-GFI-IZD-POD_1000379/P1123015" xmlDataType="decimal"/>
    </xmlCellPr>
  </singleXmlCell>
  <singleXmlCell id="770" r="U13" connectionId="0">
    <xmlCellPr id="1" uniqueName="P1081706">
      <xmlPr mapId="2" xpath="/GFI-IZD-POD/IPK-GFI-IZD-POD_1000379/P1081706" xmlDataType="decimal"/>
    </xmlCellPr>
  </singleXmlCell>
  <singleXmlCell id="771" r="V13" connectionId="0">
    <xmlCellPr id="1" uniqueName="P1081707">
      <xmlPr mapId="2" xpath="/GFI-IZD-POD/IPK-GFI-IZD-POD_1000379/P1081707" xmlDataType="decimal"/>
    </xmlCellPr>
  </singleXmlCell>
  <singleXmlCell id="772" r="W13" connectionId="0">
    <xmlCellPr id="1" uniqueName="P1081708">
      <xmlPr mapId="2" xpath="/GFI-IZD-POD/IPK-GFI-IZD-POD_1000379/P1081708" xmlDataType="decimal"/>
    </xmlCellPr>
  </singleXmlCell>
  <singleXmlCell id="773" r="X13" connectionId="0">
    <xmlCellPr id="1" uniqueName="P1081709">
      <xmlPr mapId="2" xpath="/GFI-IZD-POD/IPK-GFI-IZD-POD_1000379/P1081709" xmlDataType="decimal"/>
    </xmlCellPr>
  </singleXmlCell>
  <singleXmlCell id="774" r="Y13" connectionId="0">
    <xmlCellPr id="1" uniqueName="P1081710">
      <xmlPr mapId="2" xpath="/GFI-IZD-POD/IPK-GFI-IZD-POD_1000379/P1081710" xmlDataType="decimal"/>
    </xmlCellPr>
  </singleXmlCell>
  <singleXmlCell id="775" r="H14" connectionId="0">
    <xmlCellPr id="1" uniqueName="P1079856">
      <xmlPr mapId="2" xpath="/GFI-IZD-POD/IPK-GFI-IZD-POD_1000379/P1079856" xmlDataType="decimal"/>
    </xmlCellPr>
  </singleXmlCell>
  <singleXmlCell id="776" r="I14" connectionId="0">
    <xmlCellPr id="1" uniqueName="P1079857">
      <xmlPr mapId="2" xpath="/GFI-IZD-POD/IPK-GFI-IZD-POD_1000379/P1079857" xmlDataType="decimal"/>
    </xmlCellPr>
  </singleXmlCell>
  <singleXmlCell id="777" r="J14" connectionId="0">
    <xmlCellPr id="1" uniqueName="P1079858">
      <xmlPr mapId="2" xpath="/GFI-IZD-POD/IPK-GFI-IZD-POD_1000379/P1079858" xmlDataType="decimal"/>
    </xmlCellPr>
  </singleXmlCell>
  <singleXmlCell id="778" r="K14" connectionId="0">
    <xmlCellPr id="1" uniqueName="P1079859">
      <xmlPr mapId="2" xpath="/GFI-IZD-POD/IPK-GFI-IZD-POD_1000379/P1079859" xmlDataType="decimal"/>
    </xmlCellPr>
  </singleXmlCell>
  <singleXmlCell id="779" r="L14" connectionId="0">
    <xmlCellPr id="1" uniqueName="P1079860">
      <xmlPr mapId="2" xpath="/GFI-IZD-POD/IPK-GFI-IZD-POD_1000379/P1079860" xmlDataType="decimal"/>
    </xmlCellPr>
  </singleXmlCell>
  <singleXmlCell id="780" r="M14" connectionId="0">
    <xmlCellPr id="1" uniqueName="P1079861">
      <xmlPr mapId="2" xpath="/GFI-IZD-POD/IPK-GFI-IZD-POD_1000379/P1079861" xmlDataType="decimal"/>
    </xmlCellPr>
  </singleXmlCell>
  <singleXmlCell id="781" r="N14" connectionId="0">
    <xmlCellPr id="1" uniqueName="P1079862">
      <xmlPr mapId="2" xpath="/GFI-IZD-POD/IPK-GFI-IZD-POD_1000379/P1079862" xmlDataType="decimal"/>
    </xmlCellPr>
  </singleXmlCell>
  <singleXmlCell id="782" r="O14" connectionId="0">
    <xmlCellPr id="1" uniqueName="P1079863">
      <xmlPr mapId="2" xpath="/GFI-IZD-POD/IPK-GFI-IZD-POD_1000379/P1079863" xmlDataType="decimal"/>
    </xmlCellPr>
  </singleXmlCell>
  <singleXmlCell id="783" r="P14" connectionId="0">
    <xmlCellPr id="1" uniqueName="P1081711">
      <xmlPr mapId="2" xpath="/GFI-IZD-POD/IPK-GFI-IZD-POD_1000379/P1081711" xmlDataType="decimal"/>
    </xmlCellPr>
  </singleXmlCell>
  <singleXmlCell id="784" r="Q14" connectionId="0">
    <xmlCellPr id="1" uniqueName="P1081712">
      <xmlPr mapId="2" xpath="/GFI-IZD-POD/IPK-GFI-IZD-POD_1000379/P1081712" xmlDataType="decimal"/>
    </xmlCellPr>
  </singleXmlCell>
  <singleXmlCell id="785" r="R14" connectionId="0">
    <xmlCellPr id="1" uniqueName="P1081713">
      <xmlPr mapId="2" xpath="/GFI-IZD-POD/IPK-GFI-IZD-POD_1000379/P1081713" xmlDataType="decimal"/>
    </xmlCellPr>
  </singleXmlCell>
  <singleXmlCell id="786" r="S14" connectionId="0">
    <xmlCellPr id="1" uniqueName="P1123016">
      <xmlPr mapId="2" xpath="/GFI-IZD-POD/IPK-GFI-IZD-POD_1000379/P1123016" xmlDataType="decimal"/>
    </xmlCellPr>
  </singleXmlCell>
  <singleXmlCell id="787" r="T14" connectionId="0">
    <xmlCellPr id="1" uniqueName="P1123017">
      <xmlPr mapId="2" xpath="/GFI-IZD-POD/IPK-GFI-IZD-POD_1000379/P1123017" xmlDataType="decimal"/>
    </xmlCellPr>
  </singleXmlCell>
  <singleXmlCell id="788" r="U14" connectionId="0">
    <xmlCellPr id="1" uniqueName="P1081714">
      <xmlPr mapId="2" xpath="/GFI-IZD-POD/IPK-GFI-IZD-POD_1000379/P1081714" xmlDataType="decimal"/>
    </xmlCellPr>
  </singleXmlCell>
  <singleXmlCell id="789" r="V14" connectionId="0">
    <xmlCellPr id="1" uniqueName="P1081715">
      <xmlPr mapId="2" xpath="/GFI-IZD-POD/IPK-GFI-IZD-POD_1000379/P1081715" xmlDataType="decimal"/>
    </xmlCellPr>
  </singleXmlCell>
  <singleXmlCell id="790" r="W14" connectionId="0">
    <xmlCellPr id="1" uniqueName="P1081716">
      <xmlPr mapId="2" xpath="/GFI-IZD-POD/IPK-GFI-IZD-POD_1000379/P1081716" xmlDataType="decimal"/>
    </xmlCellPr>
  </singleXmlCell>
  <singleXmlCell id="791" r="X14" connectionId="0">
    <xmlCellPr id="1" uniqueName="P1081717">
      <xmlPr mapId="2" xpath="/GFI-IZD-POD/IPK-GFI-IZD-POD_1000379/P1081717" xmlDataType="decimal"/>
    </xmlCellPr>
  </singleXmlCell>
  <singleXmlCell id="792" r="Y14" connectionId="0">
    <xmlCellPr id="1" uniqueName="P1081718">
      <xmlPr mapId="2" xpath="/GFI-IZD-POD/IPK-GFI-IZD-POD_1000379/P1081718" xmlDataType="decimal"/>
    </xmlCellPr>
  </singleXmlCell>
  <singleXmlCell id="793" r="H15" connectionId="0">
    <xmlCellPr id="1" uniqueName="P1079864">
      <xmlPr mapId="2" xpath="/GFI-IZD-POD/IPK-GFI-IZD-POD_1000379/P1079864" xmlDataType="decimal"/>
    </xmlCellPr>
  </singleXmlCell>
  <singleXmlCell id="794" r="I15" connectionId="0">
    <xmlCellPr id="1" uniqueName="P1079865">
      <xmlPr mapId="2" xpath="/GFI-IZD-POD/IPK-GFI-IZD-POD_1000379/P1079865" xmlDataType="decimal"/>
    </xmlCellPr>
  </singleXmlCell>
  <singleXmlCell id="795" r="J15" connectionId="0">
    <xmlCellPr id="1" uniqueName="P1079866">
      <xmlPr mapId="2" xpath="/GFI-IZD-POD/IPK-GFI-IZD-POD_1000379/P1079866" xmlDataType="decimal"/>
    </xmlCellPr>
  </singleXmlCell>
  <singleXmlCell id="796" r="K15" connectionId="0">
    <xmlCellPr id="1" uniqueName="P1079867">
      <xmlPr mapId="2" xpath="/GFI-IZD-POD/IPK-GFI-IZD-POD_1000379/P1079867" xmlDataType="decimal"/>
    </xmlCellPr>
  </singleXmlCell>
  <singleXmlCell id="797" r="L15" connectionId="0">
    <xmlCellPr id="1" uniqueName="P1079868">
      <xmlPr mapId="2" xpath="/GFI-IZD-POD/IPK-GFI-IZD-POD_1000379/P1079868" xmlDataType="decimal"/>
    </xmlCellPr>
  </singleXmlCell>
  <singleXmlCell id="798" r="M15" connectionId="0">
    <xmlCellPr id="1" uniqueName="P1079869">
      <xmlPr mapId="2" xpath="/GFI-IZD-POD/IPK-GFI-IZD-POD_1000379/P1079869" xmlDataType="decimal"/>
    </xmlCellPr>
  </singleXmlCell>
  <singleXmlCell id="799" r="N15" connectionId="0">
    <xmlCellPr id="1" uniqueName="P1079870">
      <xmlPr mapId="2" xpath="/GFI-IZD-POD/IPK-GFI-IZD-POD_1000379/P1079870" xmlDataType="decimal"/>
    </xmlCellPr>
  </singleXmlCell>
  <singleXmlCell id="800" r="O15" connectionId="0">
    <xmlCellPr id="1" uniqueName="P1079871">
      <xmlPr mapId="2" xpath="/GFI-IZD-POD/IPK-GFI-IZD-POD_1000379/P1079871" xmlDataType="decimal"/>
    </xmlCellPr>
  </singleXmlCell>
  <singleXmlCell id="801" r="P15" connectionId="0">
    <xmlCellPr id="1" uniqueName="P1081874">
      <xmlPr mapId="2" xpath="/GFI-IZD-POD/IPK-GFI-IZD-POD_1000379/P1081874" xmlDataType="decimal"/>
    </xmlCellPr>
  </singleXmlCell>
  <singleXmlCell id="802" r="Q15" connectionId="0">
    <xmlCellPr id="1" uniqueName="P1081877">
      <xmlPr mapId="2" xpath="/GFI-IZD-POD/IPK-GFI-IZD-POD_1000379/P1081877" xmlDataType="decimal"/>
    </xmlCellPr>
  </singleXmlCell>
  <singleXmlCell id="803" r="R15" connectionId="0">
    <xmlCellPr id="1" uniqueName="P1081880">
      <xmlPr mapId="2" xpath="/GFI-IZD-POD/IPK-GFI-IZD-POD_1000379/P1081880" xmlDataType="decimal"/>
    </xmlCellPr>
  </singleXmlCell>
  <singleXmlCell id="804" r="S15" connectionId="0">
    <xmlCellPr id="1" uniqueName="P1123018">
      <xmlPr mapId="2" xpath="/GFI-IZD-POD/IPK-GFI-IZD-POD_1000379/P1123018" xmlDataType="decimal"/>
    </xmlCellPr>
  </singleXmlCell>
  <singleXmlCell id="805" r="T15" connectionId="0">
    <xmlCellPr id="1" uniqueName="P1123019">
      <xmlPr mapId="2" xpath="/GFI-IZD-POD/IPK-GFI-IZD-POD_1000379/P1123019" xmlDataType="decimal"/>
    </xmlCellPr>
  </singleXmlCell>
  <singleXmlCell id="806" r="U15" connectionId="0">
    <xmlCellPr id="1" uniqueName="P1081882">
      <xmlPr mapId="2" xpath="/GFI-IZD-POD/IPK-GFI-IZD-POD_1000379/P1081882" xmlDataType="decimal"/>
    </xmlCellPr>
  </singleXmlCell>
  <singleXmlCell id="807" r="V15" connectionId="0">
    <xmlCellPr id="1" uniqueName="P1081888">
      <xmlPr mapId="2" xpath="/GFI-IZD-POD/IPK-GFI-IZD-POD_1000379/P1081888" xmlDataType="decimal"/>
    </xmlCellPr>
  </singleXmlCell>
  <singleXmlCell id="808" r="W15" connectionId="0">
    <xmlCellPr id="1" uniqueName="P1081891">
      <xmlPr mapId="2" xpath="/GFI-IZD-POD/IPK-GFI-IZD-POD_1000379/P1081891" xmlDataType="decimal"/>
    </xmlCellPr>
  </singleXmlCell>
  <singleXmlCell id="809" r="X15" connectionId="0">
    <xmlCellPr id="1" uniqueName="P1081893">
      <xmlPr mapId="2" xpath="/GFI-IZD-POD/IPK-GFI-IZD-POD_1000379/P1081893" xmlDataType="decimal"/>
    </xmlCellPr>
  </singleXmlCell>
  <singleXmlCell id="810" r="Y15" connectionId="0">
    <xmlCellPr id="1" uniqueName="P1081895">
      <xmlPr mapId="2" xpath="/GFI-IZD-POD/IPK-GFI-IZD-POD_1000379/P1081895" xmlDataType="decimal"/>
    </xmlCellPr>
  </singleXmlCell>
  <singleXmlCell id="811" r="H16" connectionId="0">
    <xmlCellPr id="1" uniqueName="P1079872">
      <xmlPr mapId="2" xpath="/GFI-IZD-POD/IPK-GFI-IZD-POD_1000379/P1079872" xmlDataType="decimal"/>
    </xmlCellPr>
  </singleXmlCell>
  <singleXmlCell id="812" r="I16" connectionId="0">
    <xmlCellPr id="1" uniqueName="P1079873">
      <xmlPr mapId="2" xpath="/GFI-IZD-POD/IPK-GFI-IZD-POD_1000379/P1079873" xmlDataType="decimal"/>
    </xmlCellPr>
  </singleXmlCell>
  <singleXmlCell id="813" r="J16" connectionId="0">
    <xmlCellPr id="1" uniqueName="P1079874">
      <xmlPr mapId="2" xpath="/GFI-IZD-POD/IPK-GFI-IZD-POD_1000379/P1079874" xmlDataType="decimal"/>
    </xmlCellPr>
  </singleXmlCell>
  <singleXmlCell id="814" r="K16" connectionId="0">
    <xmlCellPr id="1" uniqueName="P1079875">
      <xmlPr mapId="2" xpath="/GFI-IZD-POD/IPK-GFI-IZD-POD_1000379/P1079875" xmlDataType="decimal"/>
    </xmlCellPr>
  </singleXmlCell>
  <singleXmlCell id="815" r="L16" connectionId="0">
    <xmlCellPr id="1" uniqueName="P1079876">
      <xmlPr mapId="2" xpath="/GFI-IZD-POD/IPK-GFI-IZD-POD_1000379/P1079876" xmlDataType="decimal"/>
    </xmlCellPr>
  </singleXmlCell>
  <singleXmlCell id="816" r="M16" connectionId="0">
    <xmlCellPr id="1" uniqueName="P1079877">
      <xmlPr mapId="2" xpath="/GFI-IZD-POD/IPK-GFI-IZD-POD_1000379/P1079877" xmlDataType="decimal"/>
    </xmlCellPr>
  </singleXmlCell>
  <singleXmlCell id="817" r="N16" connectionId="0">
    <xmlCellPr id="1" uniqueName="P1079878">
      <xmlPr mapId="2" xpath="/GFI-IZD-POD/IPK-GFI-IZD-POD_1000379/P1079878" xmlDataType="decimal"/>
    </xmlCellPr>
  </singleXmlCell>
  <singleXmlCell id="818" r="O16" connectionId="0">
    <xmlCellPr id="1" uniqueName="P1079879">
      <xmlPr mapId="2" xpath="/GFI-IZD-POD/IPK-GFI-IZD-POD_1000379/P1079879" xmlDataType="decimal"/>
    </xmlCellPr>
  </singleXmlCell>
  <singleXmlCell id="819" r="P16" connectionId="0">
    <xmlCellPr id="1" uniqueName="P1081898">
      <xmlPr mapId="2" xpath="/GFI-IZD-POD/IPK-GFI-IZD-POD_1000379/P1081898" xmlDataType="decimal"/>
    </xmlCellPr>
  </singleXmlCell>
  <singleXmlCell id="820" r="Q16" connectionId="0">
    <xmlCellPr id="1" uniqueName="P1081900">
      <xmlPr mapId="2" xpath="/GFI-IZD-POD/IPK-GFI-IZD-POD_1000379/P1081900" xmlDataType="decimal"/>
    </xmlCellPr>
  </singleXmlCell>
  <singleXmlCell id="821" r="R16" connectionId="0">
    <xmlCellPr id="1" uniqueName="P1081902">
      <xmlPr mapId="2" xpath="/GFI-IZD-POD/IPK-GFI-IZD-POD_1000379/P1081902" xmlDataType="decimal"/>
    </xmlCellPr>
  </singleXmlCell>
  <singleXmlCell id="822" r="S16" connectionId="0">
    <xmlCellPr id="1" uniqueName="P1123020">
      <xmlPr mapId="2" xpath="/GFI-IZD-POD/IPK-GFI-IZD-POD_1000379/P1123020" xmlDataType="decimal"/>
    </xmlCellPr>
  </singleXmlCell>
  <singleXmlCell id="823" r="T16" connectionId="0">
    <xmlCellPr id="1" uniqueName="P1123021">
      <xmlPr mapId="2" xpath="/GFI-IZD-POD/IPK-GFI-IZD-POD_1000379/P1123021" xmlDataType="decimal"/>
    </xmlCellPr>
  </singleXmlCell>
  <singleXmlCell id="824" r="U16" connectionId="0">
    <xmlCellPr id="1" uniqueName="P1081903">
      <xmlPr mapId="2" xpath="/GFI-IZD-POD/IPK-GFI-IZD-POD_1000379/P1081903" xmlDataType="decimal"/>
    </xmlCellPr>
  </singleXmlCell>
  <singleXmlCell id="825" r="V16" connectionId="0">
    <xmlCellPr id="1" uniqueName="P1081906">
      <xmlPr mapId="2" xpath="/GFI-IZD-POD/IPK-GFI-IZD-POD_1000379/P1081906" xmlDataType="decimal"/>
    </xmlCellPr>
  </singleXmlCell>
  <singleXmlCell id="826" r="W16" connectionId="0">
    <xmlCellPr id="1" uniqueName="P1081908">
      <xmlPr mapId="2" xpath="/GFI-IZD-POD/IPK-GFI-IZD-POD_1000379/P1081908" xmlDataType="decimal"/>
    </xmlCellPr>
  </singleXmlCell>
  <singleXmlCell id="827" r="X16" connectionId="0">
    <xmlCellPr id="1" uniqueName="P1081915">
      <xmlPr mapId="2" xpath="/GFI-IZD-POD/IPK-GFI-IZD-POD_1000379/P1081915" xmlDataType="decimal"/>
    </xmlCellPr>
  </singleXmlCell>
  <singleXmlCell id="828" r="Y16" connectionId="0">
    <xmlCellPr id="1" uniqueName="P1081918">
      <xmlPr mapId="2" xpath="/GFI-IZD-POD/IPK-GFI-IZD-POD_1000379/P1081918" xmlDataType="decimal"/>
    </xmlCellPr>
  </singleXmlCell>
  <singleXmlCell id="829" r="H17" connectionId="0">
    <xmlCellPr id="1" uniqueName="P1079880">
      <xmlPr mapId="2" xpath="/GFI-IZD-POD/IPK-GFI-IZD-POD_1000379/P1079880" xmlDataType="decimal"/>
    </xmlCellPr>
  </singleXmlCell>
  <singleXmlCell id="830" r="I17" connectionId="0">
    <xmlCellPr id="1" uniqueName="P1079881">
      <xmlPr mapId="2" xpath="/GFI-IZD-POD/IPK-GFI-IZD-POD_1000379/P1079881" xmlDataType="decimal"/>
    </xmlCellPr>
  </singleXmlCell>
  <singleXmlCell id="831" r="J17" connectionId="0">
    <xmlCellPr id="1" uniqueName="P1079882">
      <xmlPr mapId="2" xpath="/GFI-IZD-POD/IPK-GFI-IZD-POD_1000379/P1079882" xmlDataType="decimal"/>
    </xmlCellPr>
  </singleXmlCell>
  <singleXmlCell id="832" r="K17" connectionId="0">
    <xmlCellPr id="1" uniqueName="P1079883">
      <xmlPr mapId="2" xpath="/GFI-IZD-POD/IPK-GFI-IZD-POD_1000379/P1079883" xmlDataType="decimal"/>
    </xmlCellPr>
  </singleXmlCell>
  <singleXmlCell id="833" r="L17" connectionId="0">
    <xmlCellPr id="1" uniqueName="P1079884">
      <xmlPr mapId="2" xpath="/GFI-IZD-POD/IPK-GFI-IZD-POD_1000379/P1079884" xmlDataType="decimal"/>
    </xmlCellPr>
  </singleXmlCell>
  <singleXmlCell id="834" r="M17" connectionId="0">
    <xmlCellPr id="1" uniqueName="P1079885">
      <xmlPr mapId="2" xpath="/GFI-IZD-POD/IPK-GFI-IZD-POD_1000379/P1079885" xmlDataType="decimal"/>
    </xmlCellPr>
  </singleXmlCell>
  <singleXmlCell id="835" r="N17" connectionId="0">
    <xmlCellPr id="1" uniqueName="P1079886">
      <xmlPr mapId="2" xpath="/GFI-IZD-POD/IPK-GFI-IZD-POD_1000379/P1079886" xmlDataType="decimal"/>
    </xmlCellPr>
  </singleXmlCell>
  <singleXmlCell id="836" r="O17" connectionId="0">
    <xmlCellPr id="1" uniqueName="P1079887">
      <xmlPr mapId="2" xpath="/GFI-IZD-POD/IPK-GFI-IZD-POD_1000379/P1079887" xmlDataType="decimal"/>
    </xmlCellPr>
  </singleXmlCell>
  <singleXmlCell id="837" r="P17" connectionId="0">
    <xmlCellPr id="1" uniqueName="P1081920">
      <xmlPr mapId="2" xpath="/GFI-IZD-POD/IPK-GFI-IZD-POD_1000379/P1081920" xmlDataType="decimal"/>
    </xmlCellPr>
  </singleXmlCell>
  <singleXmlCell id="838" r="Q17" connectionId="0">
    <xmlCellPr id="1" uniqueName="P1081922">
      <xmlPr mapId="2" xpath="/GFI-IZD-POD/IPK-GFI-IZD-POD_1000379/P1081922" xmlDataType="decimal"/>
    </xmlCellPr>
  </singleXmlCell>
  <singleXmlCell id="839" r="R17" connectionId="0">
    <xmlCellPr id="1" uniqueName="P1081925">
      <xmlPr mapId="2" xpath="/GFI-IZD-POD/IPK-GFI-IZD-POD_1000379/P1081925" xmlDataType="decimal"/>
    </xmlCellPr>
  </singleXmlCell>
  <singleXmlCell id="840" r="S17" connectionId="0">
    <xmlCellPr id="1" uniqueName="P1123022">
      <xmlPr mapId="2" xpath="/GFI-IZD-POD/IPK-GFI-IZD-POD_1000379/P1123022" xmlDataType="decimal"/>
    </xmlCellPr>
  </singleXmlCell>
  <singleXmlCell id="841" r="T17" connectionId="0">
    <xmlCellPr id="1" uniqueName="P1123023">
      <xmlPr mapId="2" xpath="/GFI-IZD-POD/IPK-GFI-IZD-POD_1000379/P1123023" xmlDataType="decimal"/>
    </xmlCellPr>
  </singleXmlCell>
  <singleXmlCell id="842" r="U17" connectionId="0">
    <xmlCellPr id="1" uniqueName="P1081927">
      <xmlPr mapId="2" xpath="/GFI-IZD-POD/IPK-GFI-IZD-POD_1000379/P1081927" xmlDataType="decimal"/>
    </xmlCellPr>
  </singleXmlCell>
  <singleXmlCell id="843" r="V17" connectionId="0">
    <xmlCellPr id="1" uniqueName="P1081929">
      <xmlPr mapId="2" xpath="/GFI-IZD-POD/IPK-GFI-IZD-POD_1000379/P1081929" xmlDataType="decimal"/>
    </xmlCellPr>
  </singleXmlCell>
  <singleXmlCell id="844" r="W17" connectionId="0">
    <xmlCellPr id="1" uniqueName="P1081930">
      <xmlPr mapId="2" xpath="/GFI-IZD-POD/IPK-GFI-IZD-POD_1000379/P1081930" xmlDataType="decimal"/>
    </xmlCellPr>
  </singleXmlCell>
  <singleXmlCell id="845" r="X17" connectionId="0">
    <xmlCellPr id="1" uniqueName="P1081932">
      <xmlPr mapId="2" xpath="/GFI-IZD-POD/IPK-GFI-IZD-POD_1000379/P1081932" xmlDataType="decimal"/>
    </xmlCellPr>
  </singleXmlCell>
  <singleXmlCell id="846" r="Y17" connectionId="0">
    <xmlCellPr id="1" uniqueName="P1081934">
      <xmlPr mapId="2" xpath="/GFI-IZD-POD/IPK-GFI-IZD-POD_1000379/P1081934" xmlDataType="decimal"/>
    </xmlCellPr>
  </singleXmlCell>
  <singleXmlCell id="847" r="H18" connectionId="0">
    <xmlCellPr id="1" uniqueName="P1079888">
      <xmlPr mapId="2" xpath="/GFI-IZD-POD/IPK-GFI-IZD-POD_1000379/P1079888" xmlDataType="decimal"/>
    </xmlCellPr>
  </singleXmlCell>
  <singleXmlCell id="848" r="I18" connectionId="0">
    <xmlCellPr id="1" uniqueName="P1079889">
      <xmlPr mapId="2" xpath="/GFI-IZD-POD/IPK-GFI-IZD-POD_1000379/P1079889" xmlDataType="decimal"/>
    </xmlCellPr>
  </singleXmlCell>
  <singleXmlCell id="849" r="J18" connectionId="0">
    <xmlCellPr id="1" uniqueName="P1079890">
      <xmlPr mapId="2" xpath="/GFI-IZD-POD/IPK-GFI-IZD-POD_1000379/P1079890" xmlDataType="decimal"/>
    </xmlCellPr>
  </singleXmlCell>
  <singleXmlCell id="850" r="K18" connectionId="0">
    <xmlCellPr id="1" uniqueName="P1079891">
      <xmlPr mapId="2" xpath="/GFI-IZD-POD/IPK-GFI-IZD-POD_1000379/P1079891" xmlDataType="decimal"/>
    </xmlCellPr>
  </singleXmlCell>
  <singleXmlCell id="851" r="L18" connectionId="0">
    <xmlCellPr id="1" uniqueName="P1079892">
      <xmlPr mapId="2" xpath="/GFI-IZD-POD/IPK-GFI-IZD-POD_1000379/P1079892" xmlDataType="decimal"/>
    </xmlCellPr>
  </singleXmlCell>
  <singleXmlCell id="852" r="M18" connectionId="0">
    <xmlCellPr id="1" uniqueName="P1079893">
      <xmlPr mapId="2" xpath="/GFI-IZD-POD/IPK-GFI-IZD-POD_1000379/P1079893" xmlDataType="decimal"/>
    </xmlCellPr>
  </singleXmlCell>
  <singleXmlCell id="853" r="N18" connectionId="0">
    <xmlCellPr id="1" uniqueName="P1079894">
      <xmlPr mapId="2" xpath="/GFI-IZD-POD/IPK-GFI-IZD-POD_1000379/P1079894" xmlDataType="decimal"/>
    </xmlCellPr>
  </singleXmlCell>
  <singleXmlCell id="854" r="O18" connectionId="0">
    <xmlCellPr id="1" uniqueName="P1079895">
      <xmlPr mapId="2" xpath="/GFI-IZD-POD/IPK-GFI-IZD-POD_1000379/P1079895" xmlDataType="decimal"/>
    </xmlCellPr>
  </singleXmlCell>
  <singleXmlCell id="855" r="P18" connectionId="0">
    <xmlCellPr id="1" uniqueName="P1081936">
      <xmlPr mapId="2" xpath="/GFI-IZD-POD/IPK-GFI-IZD-POD_1000379/P1081936" xmlDataType="decimal"/>
    </xmlCellPr>
  </singleXmlCell>
  <singleXmlCell id="856" r="Q18" connectionId="0">
    <xmlCellPr id="1" uniqueName="P1081938">
      <xmlPr mapId="2" xpath="/GFI-IZD-POD/IPK-GFI-IZD-POD_1000379/P1081938" xmlDataType="decimal"/>
    </xmlCellPr>
  </singleXmlCell>
  <singleXmlCell id="857" r="R18" connectionId="0">
    <xmlCellPr id="1" uniqueName="P1081940">
      <xmlPr mapId="2" xpath="/GFI-IZD-POD/IPK-GFI-IZD-POD_1000379/P1081940" xmlDataType="decimal"/>
    </xmlCellPr>
  </singleXmlCell>
  <singleXmlCell id="858" r="S18" connectionId="0">
    <xmlCellPr id="1" uniqueName="P1123024">
      <xmlPr mapId="2" xpath="/GFI-IZD-POD/IPK-GFI-IZD-POD_1000379/P1123024" xmlDataType="decimal"/>
    </xmlCellPr>
  </singleXmlCell>
  <singleXmlCell id="859" r="T18" connectionId="0">
    <xmlCellPr id="1" uniqueName="P1123025">
      <xmlPr mapId="2" xpath="/GFI-IZD-POD/IPK-GFI-IZD-POD_1000379/P1123025" xmlDataType="decimal"/>
    </xmlCellPr>
  </singleXmlCell>
  <singleXmlCell id="860" r="U18" connectionId="0">
    <xmlCellPr id="1" uniqueName="P1081942">
      <xmlPr mapId="2" xpath="/GFI-IZD-POD/IPK-GFI-IZD-POD_1000379/P1081942" xmlDataType="decimal"/>
    </xmlCellPr>
  </singleXmlCell>
  <singleXmlCell id="861" r="V18" connectionId="0">
    <xmlCellPr id="1" uniqueName="P1081944">
      <xmlPr mapId="2" xpath="/GFI-IZD-POD/IPK-GFI-IZD-POD_1000379/P1081944" xmlDataType="decimal"/>
    </xmlCellPr>
  </singleXmlCell>
  <singleXmlCell id="862" r="W18" connectionId="0">
    <xmlCellPr id="1" uniqueName="P1081946">
      <xmlPr mapId="2" xpath="/GFI-IZD-POD/IPK-GFI-IZD-POD_1000379/P1081946" xmlDataType="decimal"/>
    </xmlCellPr>
  </singleXmlCell>
  <singleXmlCell id="863" r="X18" connectionId="0">
    <xmlCellPr id="1" uniqueName="P1081948">
      <xmlPr mapId="2" xpath="/GFI-IZD-POD/IPK-GFI-IZD-POD_1000379/P1081948" xmlDataType="decimal"/>
    </xmlCellPr>
  </singleXmlCell>
  <singleXmlCell id="864" r="Y18" connectionId="0">
    <xmlCellPr id="1" uniqueName="P1081950">
      <xmlPr mapId="2" xpath="/GFI-IZD-POD/IPK-GFI-IZD-POD_1000379/P1081950" xmlDataType="decimal"/>
    </xmlCellPr>
  </singleXmlCell>
  <singleXmlCell id="865" r="H19" connectionId="0">
    <xmlCellPr id="1" uniqueName="P1079896">
      <xmlPr mapId="2" xpath="/GFI-IZD-POD/IPK-GFI-IZD-POD_1000379/P1079896" xmlDataType="decimal"/>
    </xmlCellPr>
  </singleXmlCell>
  <singleXmlCell id="866" r="I19" connectionId="0">
    <xmlCellPr id="1" uniqueName="P1079897">
      <xmlPr mapId="2" xpath="/GFI-IZD-POD/IPK-GFI-IZD-POD_1000379/P1079897" xmlDataType="decimal"/>
    </xmlCellPr>
  </singleXmlCell>
  <singleXmlCell id="867" r="J19" connectionId="0">
    <xmlCellPr id="1" uniqueName="P1079898">
      <xmlPr mapId="2" xpath="/GFI-IZD-POD/IPK-GFI-IZD-POD_1000379/P1079898" xmlDataType="decimal"/>
    </xmlCellPr>
  </singleXmlCell>
  <singleXmlCell id="868" r="K19" connectionId="0">
    <xmlCellPr id="1" uniqueName="P1079899">
      <xmlPr mapId="2" xpath="/GFI-IZD-POD/IPK-GFI-IZD-POD_1000379/P1079899" xmlDataType="decimal"/>
    </xmlCellPr>
  </singleXmlCell>
  <singleXmlCell id="869" r="L19" connectionId="0">
    <xmlCellPr id="1" uniqueName="P1079900">
      <xmlPr mapId="2" xpath="/GFI-IZD-POD/IPK-GFI-IZD-POD_1000379/P1079900" xmlDataType="decimal"/>
    </xmlCellPr>
  </singleXmlCell>
  <singleXmlCell id="870" r="M19" connectionId="0">
    <xmlCellPr id="1" uniqueName="P1079901">
      <xmlPr mapId="2" xpath="/GFI-IZD-POD/IPK-GFI-IZD-POD_1000379/P1079901" xmlDataType="decimal"/>
    </xmlCellPr>
  </singleXmlCell>
  <singleXmlCell id="871" r="N19" connectionId="0">
    <xmlCellPr id="1" uniqueName="P1079902">
      <xmlPr mapId="2" xpath="/GFI-IZD-POD/IPK-GFI-IZD-POD_1000379/P1079902" xmlDataType="decimal"/>
    </xmlCellPr>
  </singleXmlCell>
  <singleXmlCell id="872" r="O19" connectionId="0">
    <xmlCellPr id="1" uniqueName="P1079903">
      <xmlPr mapId="2" xpath="/GFI-IZD-POD/IPK-GFI-IZD-POD_1000379/P1079903" xmlDataType="decimal"/>
    </xmlCellPr>
  </singleXmlCell>
  <singleXmlCell id="873" r="P19" connectionId="0">
    <xmlCellPr id="1" uniqueName="P1081953">
      <xmlPr mapId="2" xpath="/GFI-IZD-POD/IPK-GFI-IZD-POD_1000379/P1081953" xmlDataType="decimal"/>
    </xmlCellPr>
  </singleXmlCell>
  <singleXmlCell id="874" r="Q19" connectionId="0">
    <xmlCellPr id="1" uniqueName="P1081958">
      <xmlPr mapId="2" xpath="/GFI-IZD-POD/IPK-GFI-IZD-POD_1000379/P1081958" xmlDataType="decimal"/>
    </xmlCellPr>
  </singleXmlCell>
  <singleXmlCell id="875" r="R19" connectionId="0">
    <xmlCellPr id="1" uniqueName="P1081960">
      <xmlPr mapId="2" xpath="/GFI-IZD-POD/IPK-GFI-IZD-POD_1000379/P1081960" xmlDataType="decimal"/>
    </xmlCellPr>
  </singleXmlCell>
  <singleXmlCell id="876" r="S19" connectionId="0">
    <xmlCellPr id="1" uniqueName="P1123026">
      <xmlPr mapId="2" xpath="/GFI-IZD-POD/IPK-GFI-IZD-POD_1000379/P1123026" xmlDataType="decimal"/>
    </xmlCellPr>
  </singleXmlCell>
  <singleXmlCell id="877" r="T19" connectionId="0">
    <xmlCellPr id="1" uniqueName="P1123027">
      <xmlPr mapId="2" xpath="/GFI-IZD-POD/IPK-GFI-IZD-POD_1000379/P1123027" xmlDataType="decimal"/>
    </xmlCellPr>
  </singleXmlCell>
  <singleXmlCell id="878" r="U19" connectionId="0">
    <xmlCellPr id="1" uniqueName="P1081962">
      <xmlPr mapId="2" xpath="/GFI-IZD-POD/IPK-GFI-IZD-POD_1000379/P1081962" xmlDataType="decimal"/>
    </xmlCellPr>
  </singleXmlCell>
  <singleXmlCell id="879" r="V19" connectionId="0">
    <xmlCellPr id="1" uniqueName="P1081964">
      <xmlPr mapId="2" xpath="/GFI-IZD-POD/IPK-GFI-IZD-POD_1000379/P1081964" xmlDataType="decimal"/>
    </xmlCellPr>
  </singleXmlCell>
  <singleXmlCell id="880" r="W19" connectionId="0">
    <xmlCellPr id="1" uniqueName="P1081966">
      <xmlPr mapId="2" xpath="/GFI-IZD-POD/IPK-GFI-IZD-POD_1000379/P1081966" xmlDataType="decimal"/>
    </xmlCellPr>
  </singleXmlCell>
  <singleXmlCell id="881" r="X19" connectionId="0">
    <xmlCellPr id="1" uniqueName="P1081968">
      <xmlPr mapId="2" xpath="/GFI-IZD-POD/IPK-GFI-IZD-POD_1000379/P1081968" xmlDataType="decimal"/>
    </xmlCellPr>
  </singleXmlCell>
  <singleXmlCell id="882" r="Y19" connectionId="0">
    <xmlCellPr id="1" uniqueName="P1081970">
      <xmlPr mapId="2" xpath="/GFI-IZD-POD/IPK-GFI-IZD-POD_1000379/P1081970" xmlDataType="decimal"/>
    </xmlCellPr>
  </singleXmlCell>
  <singleXmlCell id="883" r="H20" connectionId="0">
    <xmlCellPr id="1" uniqueName="P1079904">
      <xmlPr mapId="2" xpath="/GFI-IZD-POD/IPK-GFI-IZD-POD_1000379/P1079904" xmlDataType="decimal"/>
    </xmlCellPr>
  </singleXmlCell>
  <singleXmlCell id="884" r="I20" connectionId="0">
    <xmlCellPr id="1" uniqueName="P1079905">
      <xmlPr mapId="2" xpath="/GFI-IZD-POD/IPK-GFI-IZD-POD_1000379/P1079905" xmlDataType="decimal"/>
    </xmlCellPr>
  </singleXmlCell>
  <singleXmlCell id="885" r="J20" connectionId="0">
    <xmlCellPr id="1" uniqueName="P1079906">
      <xmlPr mapId="2" xpath="/GFI-IZD-POD/IPK-GFI-IZD-POD_1000379/P1079906" xmlDataType="decimal"/>
    </xmlCellPr>
  </singleXmlCell>
  <singleXmlCell id="886" r="K20" connectionId="0">
    <xmlCellPr id="1" uniqueName="P1079907">
      <xmlPr mapId="2" xpath="/GFI-IZD-POD/IPK-GFI-IZD-POD_1000379/P1079907" xmlDataType="decimal"/>
    </xmlCellPr>
  </singleXmlCell>
  <singleXmlCell id="887" r="L20" connectionId="0">
    <xmlCellPr id="1" uniqueName="P1079908">
      <xmlPr mapId="2" xpath="/GFI-IZD-POD/IPK-GFI-IZD-POD_1000379/P1079908" xmlDataType="decimal"/>
    </xmlCellPr>
  </singleXmlCell>
  <singleXmlCell id="888" r="M20" connectionId="0">
    <xmlCellPr id="1" uniqueName="P1079909">
      <xmlPr mapId="2" xpath="/GFI-IZD-POD/IPK-GFI-IZD-POD_1000379/P1079909" xmlDataType="decimal"/>
    </xmlCellPr>
  </singleXmlCell>
  <singleXmlCell id="889" r="N20" connectionId="0">
    <xmlCellPr id="1" uniqueName="P1079910">
      <xmlPr mapId="2" xpath="/GFI-IZD-POD/IPK-GFI-IZD-POD_1000379/P1079910" xmlDataType="decimal"/>
    </xmlCellPr>
  </singleXmlCell>
  <singleXmlCell id="890" r="O20" connectionId="0">
    <xmlCellPr id="1" uniqueName="P1079912">
      <xmlPr mapId="2" xpath="/GFI-IZD-POD/IPK-GFI-IZD-POD_1000379/P1079912" xmlDataType="decimal"/>
    </xmlCellPr>
  </singleXmlCell>
  <singleXmlCell id="891" r="P20" connectionId="0">
    <xmlCellPr id="1" uniqueName="P1081972">
      <xmlPr mapId="2" xpath="/GFI-IZD-POD/IPK-GFI-IZD-POD_1000379/P1081972" xmlDataType="decimal"/>
    </xmlCellPr>
  </singleXmlCell>
  <singleXmlCell id="892" r="Q20" connectionId="0">
    <xmlCellPr id="1" uniqueName="P1081973">
      <xmlPr mapId="2" xpath="/GFI-IZD-POD/IPK-GFI-IZD-POD_1000379/P1081973" xmlDataType="decimal"/>
    </xmlCellPr>
  </singleXmlCell>
  <singleXmlCell id="893" r="R20" connectionId="0">
    <xmlCellPr id="1" uniqueName="P1081975">
      <xmlPr mapId="2" xpath="/GFI-IZD-POD/IPK-GFI-IZD-POD_1000379/P1081975" xmlDataType="decimal"/>
    </xmlCellPr>
  </singleXmlCell>
  <singleXmlCell id="894" r="S20" connectionId="0">
    <xmlCellPr id="1" uniqueName="P1123028">
      <xmlPr mapId="2" xpath="/GFI-IZD-POD/IPK-GFI-IZD-POD_1000379/P1123028" xmlDataType="decimal"/>
    </xmlCellPr>
  </singleXmlCell>
  <singleXmlCell id="895" r="T20" connectionId="0">
    <xmlCellPr id="1" uniqueName="P1123029">
      <xmlPr mapId="2" xpath="/GFI-IZD-POD/IPK-GFI-IZD-POD_1000379/P1123029" xmlDataType="decimal"/>
    </xmlCellPr>
  </singleXmlCell>
  <singleXmlCell id="896" r="U20" connectionId="0">
    <xmlCellPr id="1" uniqueName="P1081977">
      <xmlPr mapId="2" xpath="/GFI-IZD-POD/IPK-GFI-IZD-POD_1000379/P1081977" xmlDataType="decimal"/>
    </xmlCellPr>
  </singleXmlCell>
  <singleXmlCell id="897" r="V20" connectionId="0">
    <xmlCellPr id="1" uniqueName="P1081978">
      <xmlPr mapId="2" xpath="/GFI-IZD-POD/IPK-GFI-IZD-POD_1000379/P1081978" xmlDataType="decimal"/>
    </xmlCellPr>
  </singleXmlCell>
  <singleXmlCell id="898" r="W20" connectionId="0">
    <xmlCellPr id="1" uniqueName="P1081980">
      <xmlPr mapId="2" xpath="/GFI-IZD-POD/IPK-GFI-IZD-POD_1000379/P1081980" xmlDataType="decimal"/>
    </xmlCellPr>
  </singleXmlCell>
  <singleXmlCell id="899" r="X20" connectionId="0">
    <xmlCellPr id="1" uniqueName="P1081982">
      <xmlPr mapId="2" xpath="/GFI-IZD-POD/IPK-GFI-IZD-POD_1000379/P1081982" xmlDataType="decimal"/>
    </xmlCellPr>
  </singleXmlCell>
  <singleXmlCell id="900" r="Y20" connectionId="0">
    <xmlCellPr id="1" uniqueName="P1081984">
      <xmlPr mapId="2" xpath="/GFI-IZD-POD/IPK-GFI-IZD-POD_1000379/P1081984" xmlDataType="decimal"/>
    </xmlCellPr>
  </singleXmlCell>
  <singleXmlCell id="901" r="H21" connectionId="0">
    <xmlCellPr id="1" uniqueName="P1079911">
      <xmlPr mapId="2" xpath="/GFI-IZD-POD/IPK-GFI-IZD-POD_1000379/P1079911" xmlDataType="decimal"/>
    </xmlCellPr>
  </singleXmlCell>
  <singleXmlCell id="902" r="I21" connectionId="0">
    <xmlCellPr id="1" uniqueName="P1079913">
      <xmlPr mapId="2" xpath="/GFI-IZD-POD/IPK-GFI-IZD-POD_1000379/P1079913" xmlDataType="decimal"/>
    </xmlCellPr>
  </singleXmlCell>
  <singleXmlCell id="903" r="J21" connectionId="0">
    <xmlCellPr id="1" uniqueName="P1079914">
      <xmlPr mapId="2" xpath="/GFI-IZD-POD/IPK-GFI-IZD-POD_1000379/P1079914" xmlDataType="decimal"/>
    </xmlCellPr>
  </singleXmlCell>
  <singleXmlCell id="904" r="K21" connectionId="0">
    <xmlCellPr id="1" uniqueName="P1079915">
      <xmlPr mapId="2" xpath="/GFI-IZD-POD/IPK-GFI-IZD-POD_1000379/P1079915" xmlDataType="decimal"/>
    </xmlCellPr>
  </singleXmlCell>
  <singleXmlCell id="905" r="L21" connectionId="0">
    <xmlCellPr id="1" uniqueName="P1079916">
      <xmlPr mapId="2" xpath="/GFI-IZD-POD/IPK-GFI-IZD-POD_1000379/P1079916" xmlDataType="decimal"/>
    </xmlCellPr>
  </singleXmlCell>
  <singleXmlCell id="906" r="M21" connectionId="0">
    <xmlCellPr id="1" uniqueName="P1079917">
      <xmlPr mapId="2" xpath="/GFI-IZD-POD/IPK-GFI-IZD-POD_1000379/P1079917" xmlDataType="decimal"/>
    </xmlCellPr>
  </singleXmlCell>
  <singleXmlCell id="907" r="N21" connectionId="0">
    <xmlCellPr id="1" uniqueName="P1079918">
      <xmlPr mapId="2" xpath="/GFI-IZD-POD/IPK-GFI-IZD-POD_1000379/P1079918" xmlDataType="decimal"/>
    </xmlCellPr>
  </singleXmlCell>
  <singleXmlCell id="908" r="O21" connectionId="0">
    <xmlCellPr id="1" uniqueName="P1079919">
      <xmlPr mapId="2" xpath="/GFI-IZD-POD/IPK-GFI-IZD-POD_1000379/P1079919" xmlDataType="decimal"/>
    </xmlCellPr>
  </singleXmlCell>
  <singleXmlCell id="909" r="P21" connectionId="0">
    <xmlCellPr id="1" uniqueName="P1081986">
      <xmlPr mapId="2" xpath="/GFI-IZD-POD/IPK-GFI-IZD-POD_1000379/P1081986" xmlDataType="decimal"/>
    </xmlCellPr>
  </singleXmlCell>
  <singleXmlCell id="910" r="Q21" connectionId="0">
    <xmlCellPr id="1" uniqueName="P1081988">
      <xmlPr mapId="2" xpath="/GFI-IZD-POD/IPK-GFI-IZD-POD_1000379/P1081988" xmlDataType="decimal"/>
    </xmlCellPr>
  </singleXmlCell>
  <singleXmlCell id="911" r="R21" connectionId="0">
    <xmlCellPr id="1" uniqueName="P1081990">
      <xmlPr mapId="2" xpath="/GFI-IZD-POD/IPK-GFI-IZD-POD_1000379/P1081990" xmlDataType="decimal"/>
    </xmlCellPr>
  </singleXmlCell>
  <singleXmlCell id="912" r="S21" connectionId="0">
    <xmlCellPr id="1" uniqueName="P1123030">
      <xmlPr mapId="2" xpath="/GFI-IZD-POD/IPK-GFI-IZD-POD_1000379/P1123030" xmlDataType="decimal"/>
    </xmlCellPr>
  </singleXmlCell>
  <singleXmlCell id="913" r="T21" connectionId="0">
    <xmlCellPr id="1" uniqueName="P1123031">
      <xmlPr mapId="2" xpath="/GFI-IZD-POD/IPK-GFI-IZD-POD_1000379/P1123031" xmlDataType="decimal"/>
    </xmlCellPr>
  </singleXmlCell>
  <singleXmlCell id="914" r="U21" connectionId="0">
    <xmlCellPr id="1" uniqueName="P1081993">
      <xmlPr mapId="2" xpath="/GFI-IZD-POD/IPK-GFI-IZD-POD_1000379/P1081993" xmlDataType="decimal"/>
    </xmlCellPr>
  </singleXmlCell>
  <singleXmlCell id="915" r="V21" connectionId="0">
    <xmlCellPr id="1" uniqueName="P1081995">
      <xmlPr mapId="2" xpath="/GFI-IZD-POD/IPK-GFI-IZD-POD_1000379/P1081995" xmlDataType="decimal"/>
    </xmlCellPr>
  </singleXmlCell>
  <singleXmlCell id="916" r="W21" connectionId="0">
    <xmlCellPr id="1" uniqueName="P1081997">
      <xmlPr mapId="2" xpath="/GFI-IZD-POD/IPK-GFI-IZD-POD_1000379/P1081997" xmlDataType="decimal"/>
    </xmlCellPr>
  </singleXmlCell>
  <singleXmlCell id="917" r="X21" connectionId="0">
    <xmlCellPr id="1" uniqueName="P1081999">
      <xmlPr mapId="2" xpath="/GFI-IZD-POD/IPK-GFI-IZD-POD_1000379/P1081999" xmlDataType="decimal"/>
    </xmlCellPr>
  </singleXmlCell>
  <singleXmlCell id="918" r="Y21" connectionId="0">
    <xmlCellPr id="1" uniqueName="P1082001">
      <xmlPr mapId="2" xpath="/GFI-IZD-POD/IPK-GFI-IZD-POD_1000379/P1082001" xmlDataType="decimal"/>
    </xmlCellPr>
  </singleXmlCell>
  <singleXmlCell id="919" r="H22" connectionId="0">
    <xmlCellPr id="1" uniqueName="P1079928">
      <xmlPr mapId="2" xpath="/GFI-IZD-POD/IPK-GFI-IZD-POD_1000379/P1079928" xmlDataType="decimal"/>
    </xmlCellPr>
  </singleXmlCell>
  <singleXmlCell id="920" r="I22" connectionId="0">
    <xmlCellPr id="1" uniqueName="P1079929">
      <xmlPr mapId="2" xpath="/GFI-IZD-POD/IPK-GFI-IZD-POD_1000379/P1079929" xmlDataType="decimal"/>
    </xmlCellPr>
  </singleXmlCell>
  <singleXmlCell id="921" r="J22" connectionId="0">
    <xmlCellPr id="1" uniqueName="P1079930">
      <xmlPr mapId="2" xpath="/GFI-IZD-POD/IPK-GFI-IZD-POD_1000379/P1079930" xmlDataType="decimal"/>
    </xmlCellPr>
  </singleXmlCell>
  <singleXmlCell id="922" r="K22" connectionId="0">
    <xmlCellPr id="1" uniqueName="P1079931">
      <xmlPr mapId="2" xpath="/GFI-IZD-POD/IPK-GFI-IZD-POD_1000379/P1079931" xmlDataType="decimal"/>
    </xmlCellPr>
  </singleXmlCell>
  <singleXmlCell id="923" r="L22" connectionId="0">
    <xmlCellPr id="1" uniqueName="P1079932">
      <xmlPr mapId="2" xpath="/GFI-IZD-POD/IPK-GFI-IZD-POD_1000379/P1079932" xmlDataType="decimal"/>
    </xmlCellPr>
  </singleXmlCell>
  <singleXmlCell id="924" r="M22" connectionId="0">
    <xmlCellPr id="1" uniqueName="P1079933">
      <xmlPr mapId="2" xpath="/GFI-IZD-POD/IPK-GFI-IZD-POD_1000379/P1079933" xmlDataType="decimal"/>
    </xmlCellPr>
  </singleXmlCell>
  <singleXmlCell id="925" r="N22" connectionId="0">
    <xmlCellPr id="1" uniqueName="P1079934">
      <xmlPr mapId="2" xpath="/GFI-IZD-POD/IPK-GFI-IZD-POD_1000379/P1079934" xmlDataType="decimal"/>
    </xmlCellPr>
  </singleXmlCell>
  <singleXmlCell id="926" r="O22" connectionId="0">
    <xmlCellPr id="1" uniqueName="P1079935">
      <xmlPr mapId="2" xpath="/GFI-IZD-POD/IPK-GFI-IZD-POD_1000379/P1079935" xmlDataType="decimal"/>
    </xmlCellPr>
  </singleXmlCell>
  <singleXmlCell id="927" r="P22" connectionId="0">
    <xmlCellPr id="1" uniqueName="P1082014">
      <xmlPr mapId="2" xpath="/GFI-IZD-POD/IPK-GFI-IZD-POD_1000379/P1082014" xmlDataType="decimal"/>
    </xmlCellPr>
  </singleXmlCell>
  <singleXmlCell id="928" r="Q22" connectionId="0">
    <xmlCellPr id="1" uniqueName="P1082016">
      <xmlPr mapId="2" xpath="/GFI-IZD-POD/IPK-GFI-IZD-POD_1000379/P1082016" xmlDataType="decimal"/>
    </xmlCellPr>
  </singleXmlCell>
  <singleXmlCell id="929" r="R22" connectionId="0">
    <xmlCellPr id="1" uniqueName="P1082018">
      <xmlPr mapId="2" xpath="/GFI-IZD-POD/IPK-GFI-IZD-POD_1000379/P1082018" xmlDataType="decimal"/>
    </xmlCellPr>
  </singleXmlCell>
  <singleXmlCell id="930" r="S22" connectionId="0">
    <xmlCellPr id="1" uniqueName="P1123032">
      <xmlPr mapId="2" xpath="/GFI-IZD-POD/IPK-GFI-IZD-POD_1000379/P1123032" xmlDataType="decimal"/>
    </xmlCellPr>
  </singleXmlCell>
  <singleXmlCell id="931" r="T22" connectionId="0">
    <xmlCellPr id="1" uniqueName="P1123033">
      <xmlPr mapId="2" xpath="/GFI-IZD-POD/IPK-GFI-IZD-POD_1000379/P1123033" xmlDataType="decimal"/>
    </xmlCellPr>
  </singleXmlCell>
  <singleXmlCell id="932" r="U22" connectionId="0">
    <xmlCellPr id="1" uniqueName="P1082019">
      <xmlPr mapId="2" xpath="/GFI-IZD-POD/IPK-GFI-IZD-POD_1000379/P1082019" xmlDataType="decimal"/>
    </xmlCellPr>
  </singleXmlCell>
  <singleXmlCell id="933" r="V22" connectionId="0">
    <xmlCellPr id="1" uniqueName="P1082029">
      <xmlPr mapId="2" xpath="/GFI-IZD-POD/IPK-GFI-IZD-POD_1000379/P1082029" xmlDataType="decimal"/>
    </xmlCellPr>
  </singleXmlCell>
  <singleXmlCell id="934" r="W22" connectionId="0">
    <xmlCellPr id="1" uniqueName="P1082032">
      <xmlPr mapId="2" xpath="/GFI-IZD-POD/IPK-GFI-IZD-POD_1000379/P1082032" xmlDataType="decimal"/>
    </xmlCellPr>
  </singleXmlCell>
  <singleXmlCell id="935" r="X22" connectionId="0">
    <xmlCellPr id="1" uniqueName="P1082034">
      <xmlPr mapId="2" xpath="/GFI-IZD-POD/IPK-GFI-IZD-POD_1000379/P1082034" xmlDataType="decimal"/>
    </xmlCellPr>
  </singleXmlCell>
  <singleXmlCell id="936" r="Y22" connectionId="0">
    <xmlCellPr id="1" uniqueName="P1082035">
      <xmlPr mapId="2" xpath="/GFI-IZD-POD/IPK-GFI-IZD-POD_1000379/P1082035" xmlDataType="decimal"/>
    </xmlCellPr>
  </singleXmlCell>
  <singleXmlCell id="937" r="H23" connectionId="0">
    <xmlCellPr id="1" uniqueName="P1123110">
      <xmlPr mapId="2" xpath="/GFI-IZD-POD/IPK-GFI-IZD-POD_1000379/P1123110" xmlDataType="decimal"/>
    </xmlCellPr>
  </singleXmlCell>
  <singleXmlCell id="938" r="I23" connectionId="0">
    <xmlCellPr id="1" uniqueName="P1123111">
      <xmlPr mapId="2" xpath="/GFI-IZD-POD/IPK-GFI-IZD-POD_1000379/P1123111" xmlDataType="decimal"/>
    </xmlCellPr>
  </singleXmlCell>
  <singleXmlCell id="939" r="J23" connectionId="0">
    <xmlCellPr id="1" uniqueName="P1123112">
      <xmlPr mapId="2" xpath="/GFI-IZD-POD/IPK-GFI-IZD-POD_1000379/P1123112" xmlDataType="decimal"/>
    </xmlCellPr>
  </singleXmlCell>
  <singleXmlCell id="940" r="K23" connectionId="0">
    <xmlCellPr id="1" uniqueName="P1123113">
      <xmlPr mapId="2" xpath="/GFI-IZD-POD/IPK-GFI-IZD-POD_1000379/P1123113" xmlDataType="decimal"/>
    </xmlCellPr>
  </singleXmlCell>
  <singleXmlCell id="941" r="L23" connectionId="0">
    <xmlCellPr id="1" uniqueName="P1123118">
      <xmlPr mapId="2" xpath="/GFI-IZD-POD/IPK-GFI-IZD-POD_1000379/P1123118" xmlDataType="decimal"/>
    </xmlCellPr>
  </singleXmlCell>
  <singleXmlCell id="942" r="M23" connectionId="0">
    <xmlCellPr id="1" uniqueName="P1123127">
      <xmlPr mapId="2" xpath="/GFI-IZD-POD/IPK-GFI-IZD-POD_1000379/P1123127" xmlDataType="decimal"/>
    </xmlCellPr>
  </singleXmlCell>
  <singleXmlCell id="943" r="N23" connectionId="0">
    <xmlCellPr id="1" uniqueName="P1123126">
      <xmlPr mapId="2" xpath="/GFI-IZD-POD/IPK-GFI-IZD-POD_1000379/P1123126" xmlDataType="decimal"/>
    </xmlCellPr>
  </singleXmlCell>
  <singleXmlCell id="944" r="O23" connectionId="0">
    <xmlCellPr id="1" uniqueName="P1123125">
      <xmlPr mapId="2" xpath="/GFI-IZD-POD/IPK-GFI-IZD-POD_1000379/P1123125" xmlDataType="decimal"/>
    </xmlCellPr>
  </singleXmlCell>
  <singleXmlCell id="945" r="P23" connectionId="0">
    <xmlCellPr id="1" uniqueName="P1123124">
      <xmlPr mapId="2" xpath="/GFI-IZD-POD/IPK-GFI-IZD-POD_1000379/P1123124" xmlDataType="decimal"/>
    </xmlCellPr>
  </singleXmlCell>
  <singleXmlCell id="946" r="Q23" connectionId="0">
    <xmlCellPr id="1" uniqueName="P1123128">
      <xmlPr mapId="2" xpath="/GFI-IZD-POD/IPK-GFI-IZD-POD_1000379/P1123128" xmlDataType="decimal"/>
    </xmlCellPr>
  </singleXmlCell>
  <singleXmlCell id="947" r="R23" connectionId="0">
    <xmlCellPr id="1" uniqueName="P1123129">
      <xmlPr mapId="2" xpath="/GFI-IZD-POD/IPK-GFI-IZD-POD_1000379/P1123129" xmlDataType="decimal"/>
    </xmlCellPr>
  </singleXmlCell>
  <singleXmlCell id="948" r="S23" connectionId="0">
    <xmlCellPr id="1" uniqueName="P1123034">
      <xmlPr mapId="2" xpath="/GFI-IZD-POD/IPK-GFI-IZD-POD_1000379/P1123034" xmlDataType="decimal"/>
    </xmlCellPr>
  </singleXmlCell>
  <singleXmlCell id="950" r="T23" connectionId="0">
    <xmlCellPr id="1" uniqueName="P1123035">
      <xmlPr mapId="2" xpath="/GFI-IZD-POD/IPK-GFI-IZD-POD_1000379/P1123035" xmlDataType="decimal"/>
    </xmlCellPr>
  </singleXmlCell>
  <singleXmlCell id="951" r="U23" connectionId="0">
    <xmlCellPr id="1" uniqueName="P1123130">
      <xmlPr mapId="2" xpath="/GFI-IZD-POD/IPK-GFI-IZD-POD_1000379/P1123130" xmlDataType="decimal"/>
    </xmlCellPr>
  </singleXmlCell>
  <singleXmlCell id="952" r="V23" connectionId="0">
    <xmlCellPr id="1" uniqueName="P1123134">
      <xmlPr mapId="2" xpath="/GFI-IZD-POD/IPK-GFI-IZD-POD_1000379/P1123134" xmlDataType="decimal"/>
    </xmlCellPr>
  </singleXmlCell>
  <singleXmlCell id="953" r="W23" connectionId="0">
    <xmlCellPr id="1" uniqueName="P1123137">
      <xmlPr mapId="2" xpath="/GFI-IZD-POD/IPK-GFI-IZD-POD_1000379/P1123137" xmlDataType="decimal"/>
    </xmlCellPr>
  </singleXmlCell>
  <singleXmlCell id="954" r="X23" connectionId="0">
    <xmlCellPr id="1" uniqueName="P1123138">
      <xmlPr mapId="2" xpath="/GFI-IZD-POD/IPK-GFI-IZD-POD_1000379/P1123138" xmlDataType="decimal"/>
    </xmlCellPr>
  </singleXmlCell>
  <singleXmlCell id="955" r="Y23" connectionId="0">
    <xmlCellPr id="1" uniqueName="P1123141">
      <xmlPr mapId="2" xpath="/GFI-IZD-POD/IPK-GFI-IZD-POD_1000379/P1123141" xmlDataType="decimal"/>
    </xmlCellPr>
  </singleXmlCell>
  <singleXmlCell id="956" r="H24" connectionId="0">
    <xmlCellPr id="1" uniqueName="P1079936">
      <xmlPr mapId="2" xpath="/GFI-IZD-POD/IPK-GFI-IZD-POD_1000379/P1079936" xmlDataType="decimal"/>
    </xmlCellPr>
  </singleXmlCell>
  <singleXmlCell id="957" r="I24" connectionId="0">
    <xmlCellPr id="1" uniqueName="P1079937">
      <xmlPr mapId="2" xpath="/GFI-IZD-POD/IPK-GFI-IZD-POD_1000379/P1079937" xmlDataType="decimal"/>
    </xmlCellPr>
  </singleXmlCell>
  <singleXmlCell id="958" r="J24" connectionId="0">
    <xmlCellPr id="1" uniqueName="P1079938">
      <xmlPr mapId="2" xpath="/GFI-IZD-POD/IPK-GFI-IZD-POD_1000379/P1079938" xmlDataType="decimal"/>
    </xmlCellPr>
  </singleXmlCell>
  <singleXmlCell id="959" r="K24" connectionId="0">
    <xmlCellPr id="1" uniqueName="P1079939">
      <xmlPr mapId="2" xpath="/GFI-IZD-POD/IPK-GFI-IZD-POD_1000379/P1079939" xmlDataType="decimal"/>
    </xmlCellPr>
  </singleXmlCell>
  <singleXmlCell id="960" r="L24" connectionId="0">
    <xmlCellPr id="1" uniqueName="P1079940">
      <xmlPr mapId="2" xpath="/GFI-IZD-POD/IPK-GFI-IZD-POD_1000379/P1079940" xmlDataType="decimal"/>
    </xmlCellPr>
  </singleXmlCell>
  <singleXmlCell id="961" r="M24" connectionId="0">
    <xmlCellPr id="1" uniqueName="P1079941">
      <xmlPr mapId="2" xpath="/GFI-IZD-POD/IPK-GFI-IZD-POD_1000379/P1079941" xmlDataType="decimal"/>
    </xmlCellPr>
  </singleXmlCell>
  <singleXmlCell id="962" r="N24" connectionId="0">
    <xmlCellPr id="1" uniqueName="P1079942">
      <xmlPr mapId="2" xpath="/GFI-IZD-POD/IPK-GFI-IZD-POD_1000379/P1079942" xmlDataType="decimal"/>
    </xmlCellPr>
  </singleXmlCell>
  <singleXmlCell id="963" r="O24" connectionId="0">
    <xmlCellPr id="1" uniqueName="P1079943">
      <xmlPr mapId="2" xpath="/GFI-IZD-POD/IPK-GFI-IZD-POD_1000379/P1079943" xmlDataType="decimal"/>
    </xmlCellPr>
  </singleXmlCell>
  <singleXmlCell id="964" r="P24" connectionId="0">
    <xmlCellPr id="1" uniqueName="P1082038">
      <xmlPr mapId="2" xpath="/GFI-IZD-POD/IPK-GFI-IZD-POD_1000379/P1082038" xmlDataType="decimal"/>
    </xmlCellPr>
  </singleXmlCell>
  <singleXmlCell id="965" r="Q24" connectionId="0">
    <xmlCellPr id="1" uniqueName="P1082045">
      <xmlPr mapId="2" xpath="/GFI-IZD-POD/IPK-GFI-IZD-POD_1000379/P1082045" xmlDataType="decimal"/>
    </xmlCellPr>
  </singleXmlCell>
  <singleXmlCell id="966" r="R24" connectionId="0">
    <xmlCellPr id="1" uniqueName="P1082047">
      <xmlPr mapId="2" xpath="/GFI-IZD-POD/IPK-GFI-IZD-POD_1000379/P1082047" xmlDataType="decimal"/>
    </xmlCellPr>
  </singleXmlCell>
  <singleXmlCell id="967" r="S24" connectionId="0">
    <xmlCellPr id="1" uniqueName="P1123036">
      <xmlPr mapId="2" xpath="/GFI-IZD-POD/IPK-GFI-IZD-POD_1000379/P1123036" xmlDataType="decimal"/>
    </xmlCellPr>
  </singleXmlCell>
  <singleXmlCell id="968" r="T24" connectionId="0">
    <xmlCellPr id="1" uniqueName="P1123037">
      <xmlPr mapId="2" xpath="/GFI-IZD-POD/IPK-GFI-IZD-POD_1000379/P1123037" xmlDataType="decimal"/>
    </xmlCellPr>
  </singleXmlCell>
  <singleXmlCell id="969" r="U24" connectionId="0">
    <xmlCellPr id="1" uniqueName="P1082048">
      <xmlPr mapId="2" xpath="/GFI-IZD-POD/IPK-GFI-IZD-POD_1000379/P1082048" xmlDataType="decimal"/>
    </xmlCellPr>
  </singleXmlCell>
  <singleXmlCell id="970" r="V24" connectionId="0">
    <xmlCellPr id="1" uniqueName="P1082075">
      <xmlPr mapId="2" xpath="/GFI-IZD-POD/IPK-GFI-IZD-POD_1000379/P1082075" xmlDataType="decimal"/>
    </xmlCellPr>
  </singleXmlCell>
  <singleXmlCell id="971" r="W24" connectionId="0">
    <xmlCellPr id="1" uniqueName="P1082077">
      <xmlPr mapId="2" xpath="/GFI-IZD-POD/IPK-GFI-IZD-POD_1000379/P1082077" xmlDataType="decimal"/>
    </xmlCellPr>
  </singleXmlCell>
  <singleXmlCell id="972" r="X24" connectionId="0">
    <xmlCellPr id="1" uniqueName="P1082092">
      <xmlPr mapId="2" xpath="/GFI-IZD-POD/IPK-GFI-IZD-POD_1000379/P1082092" xmlDataType="decimal"/>
    </xmlCellPr>
  </singleXmlCell>
  <singleXmlCell id="973" r="Y24" connectionId="0">
    <xmlCellPr id="1" uniqueName="P1082094">
      <xmlPr mapId="2" xpath="/GFI-IZD-POD/IPK-GFI-IZD-POD_1000379/P1082094" xmlDataType="decimal"/>
    </xmlCellPr>
  </singleXmlCell>
  <singleXmlCell id="974" r="H25" connectionId="0">
    <xmlCellPr id="1" uniqueName="P1123114">
      <xmlPr mapId="2" xpath="/GFI-IZD-POD/IPK-GFI-IZD-POD_1000379/P1123114" xmlDataType="decimal"/>
    </xmlCellPr>
  </singleXmlCell>
  <singleXmlCell id="975" r="I25" connectionId="0">
    <xmlCellPr id="1" uniqueName="P1123115">
      <xmlPr mapId="2" xpath="/GFI-IZD-POD/IPK-GFI-IZD-POD_1000379/P1123115" xmlDataType="decimal"/>
    </xmlCellPr>
  </singleXmlCell>
  <singleXmlCell id="976" r="J25" connectionId="0">
    <xmlCellPr id="1" uniqueName="P1123116">
      <xmlPr mapId="2" xpath="/GFI-IZD-POD/IPK-GFI-IZD-POD_1000379/P1123116" xmlDataType="decimal"/>
    </xmlCellPr>
  </singleXmlCell>
  <singleXmlCell id="977" r="K25" connectionId="0">
    <xmlCellPr id="1" uniqueName="P1123117">
      <xmlPr mapId="2" xpath="/GFI-IZD-POD/IPK-GFI-IZD-POD_1000379/P1123117" xmlDataType="decimal"/>
    </xmlCellPr>
  </singleXmlCell>
  <singleXmlCell id="978" r="L25" connectionId="0">
    <xmlCellPr id="1" uniqueName="P1123119">
      <xmlPr mapId="2" xpath="/GFI-IZD-POD/IPK-GFI-IZD-POD_1000379/P1123119" xmlDataType="decimal"/>
    </xmlCellPr>
  </singleXmlCell>
  <singleXmlCell id="979" r="M25" connectionId="0">
    <xmlCellPr id="1" uniqueName="P1123120">
      <xmlPr mapId="2" xpath="/GFI-IZD-POD/IPK-GFI-IZD-POD_1000379/P1123120" xmlDataType="decimal"/>
    </xmlCellPr>
  </singleXmlCell>
  <singleXmlCell id="980" r="N25" connectionId="0">
    <xmlCellPr id="1" uniqueName="P1123121">
      <xmlPr mapId="2" xpath="/GFI-IZD-POD/IPK-GFI-IZD-POD_1000379/P1123121" xmlDataType="decimal"/>
    </xmlCellPr>
  </singleXmlCell>
  <singleXmlCell id="981" r="O25" connectionId="0">
    <xmlCellPr id="1" uniqueName="P1123122">
      <xmlPr mapId="2" xpath="/GFI-IZD-POD/IPK-GFI-IZD-POD_1000379/P1123122" xmlDataType="decimal"/>
    </xmlCellPr>
  </singleXmlCell>
  <singleXmlCell id="982" r="P25" connectionId="0">
    <xmlCellPr id="1" uniqueName="P1123123">
      <xmlPr mapId="2" xpath="/GFI-IZD-POD/IPK-GFI-IZD-POD_1000379/P1123123" xmlDataType="decimal"/>
    </xmlCellPr>
  </singleXmlCell>
  <singleXmlCell id="983" r="Q25" connectionId="0">
    <xmlCellPr id="1" uniqueName="P1123133">
      <xmlPr mapId="2" xpath="/GFI-IZD-POD/IPK-GFI-IZD-POD_1000379/P1123133" xmlDataType="decimal"/>
    </xmlCellPr>
  </singleXmlCell>
  <singleXmlCell id="984" r="R25" connectionId="0">
    <xmlCellPr id="1" uniqueName="P1123132">
      <xmlPr mapId="2" xpath="/GFI-IZD-POD/IPK-GFI-IZD-POD_1000379/P1123132" xmlDataType="decimal"/>
    </xmlCellPr>
  </singleXmlCell>
  <singleXmlCell id="985" r="S25" connectionId="0">
    <xmlCellPr id="1" uniqueName="P1123038">
      <xmlPr mapId="2" xpath="/GFI-IZD-POD/IPK-GFI-IZD-POD_1000379/P1123038" xmlDataType="decimal"/>
    </xmlCellPr>
  </singleXmlCell>
  <singleXmlCell id="986" r="T25" connectionId="0">
    <xmlCellPr id="1" uniqueName="P1123039">
      <xmlPr mapId="2" xpath="/GFI-IZD-POD/IPK-GFI-IZD-POD_1000379/P1123039" xmlDataType="decimal"/>
    </xmlCellPr>
  </singleXmlCell>
  <singleXmlCell id="987" r="U25" connectionId="0">
    <xmlCellPr id="1" uniqueName="P1123131">
      <xmlPr mapId="2" xpath="/GFI-IZD-POD/IPK-GFI-IZD-POD_1000379/P1123131" xmlDataType="decimal"/>
    </xmlCellPr>
  </singleXmlCell>
  <singleXmlCell id="988" r="V25" connectionId="0">
    <xmlCellPr id="1" uniqueName="P1123135">
      <xmlPr mapId="2" xpath="/GFI-IZD-POD/IPK-GFI-IZD-POD_1000379/P1123135" xmlDataType="decimal"/>
    </xmlCellPr>
  </singleXmlCell>
  <singleXmlCell id="989" r="W25" connectionId="0">
    <xmlCellPr id="1" uniqueName="P1123136">
      <xmlPr mapId="2" xpath="/GFI-IZD-POD/IPK-GFI-IZD-POD_1000379/P1123136" xmlDataType="decimal"/>
    </xmlCellPr>
  </singleXmlCell>
  <singleXmlCell id="990" r="X25" connectionId="0">
    <xmlCellPr id="1" uniqueName="P1123139">
      <xmlPr mapId="2" xpath="/GFI-IZD-POD/IPK-GFI-IZD-POD_1000379/P1123139" xmlDataType="decimal"/>
    </xmlCellPr>
  </singleXmlCell>
  <singleXmlCell id="991" r="Y25" connectionId="0">
    <xmlCellPr id="1" uniqueName="P1123140">
      <xmlPr mapId="2" xpath="/GFI-IZD-POD/IPK-GFI-IZD-POD_1000379/P1123140" xmlDataType="decimal"/>
    </xmlCellPr>
  </singleXmlCell>
  <singleXmlCell id="992" r="H26" connectionId="0">
    <xmlCellPr id="1" uniqueName="P1079944">
      <xmlPr mapId="2" xpath="/GFI-IZD-POD/IPK-GFI-IZD-POD_1000379/P1079944" xmlDataType="decimal"/>
    </xmlCellPr>
  </singleXmlCell>
  <singleXmlCell id="993" r="I26" connectionId="0">
    <xmlCellPr id="1" uniqueName="P1079945">
      <xmlPr mapId="2" xpath="/GFI-IZD-POD/IPK-GFI-IZD-POD_1000379/P1079945" xmlDataType="decimal"/>
    </xmlCellPr>
  </singleXmlCell>
  <singleXmlCell id="994" r="J26" connectionId="0">
    <xmlCellPr id="1" uniqueName="P1079946">
      <xmlPr mapId="2" xpath="/GFI-IZD-POD/IPK-GFI-IZD-POD_1000379/P1079946" xmlDataType="decimal"/>
    </xmlCellPr>
  </singleXmlCell>
  <singleXmlCell id="995" r="K26" connectionId="0">
    <xmlCellPr id="1" uniqueName="P1079947">
      <xmlPr mapId="2" xpath="/GFI-IZD-POD/IPK-GFI-IZD-POD_1000379/P1079947" xmlDataType="decimal"/>
    </xmlCellPr>
  </singleXmlCell>
  <singleXmlCell id="996" r="L26" connectionId="0">
    <xmlCellPr id="1" uniqueName="P1079948">
      <xmlPr mapId="2" xpath="/GFI-IZD-POD/IPK-GFI-IZD-POD_1000379/P1079948" xmlDataType="decimal"/>
    </xmlCellPr>
  </singleXmlCell>
  <singleXmlCell id="997" r="M26" connectionId="0">
    <xmlCellPr id="1" uniqueName="P1079949">
      <xmlPr mapId="2" xpath="/GFI-IZD-POD/IPK-GFI-IZD-POD_1000379/P1079949" xmlDataType="decimal"/>
    </xmlCellPr>
  </singleXmlCell>
  <singleXmlCell id="998" r="N26" connectionId="0">
    <xmlCellPr id="1" uniqueName="P1079950">
      <xmlPr mapId="2" xpath="/GFI-IZD-POD/IPK-GFI-IZD-POD_1000379/P1079950" xmlDataType="decimal"/>
    </xmlCellPr>
  </singleXmlCell>
  <singleXmlCell id="999" r="O26" connectionId="0">
    <xmlCellPr id="1" uniqueName="P1079951">
      <xmlPr mapId="2" xpath="/GFI-IZD-POD/IPK-GFI-IZD-POD_1000379/P1079951" xmlDataType="decimal"/>
    </xmlCellPr>
  </singleXmlCell>
  <singleXmlCell id="1000" r="P26" connectionId="0">
    <xmlCellPr id="1" uniqueName="P1082096">
      <xmlPr mapId="2" xpath="/GFI-IZD-POD/IPK-GFI-IZD-POD_1000379/P1082096" xmlDataType="decimal"/>
    </xmlCellPr>
  </singleXmlCell>
  <singleXmlCell id="1001" r="Q26" connectionId="0">
    <xmlCellPr id="1" uniqueName="P1082098">
      <xmlPr mapId="2" xpath="/GFI-IZD-POD/IPK-GFI-IZD-POD_1000379/P1082098" xmlDataType="decimal"/>
    </xmlCellPr>
  </singleXmlCell>
  <singleXmlCell id="1002" r="R26" connectionId="0">
    <xmlCellPr id="1" uniqueName="P1082100">
      <xmlPr mapId="2" xpath="/GFI-IZD-POD/IPK-GFI-IZD-POD_1000379/P1082100" xmlDataType="decimal"/>
    </xmlCellPr>
  </singleXmlCell>
  <singleXmlCell id="1003" r="S26" connectionId="0">
    <xmlCellPr id="1" uniqueName="P1123041">
      <xmlPr mapId="2" xpath="/GFI-IZD-POD/IPK-GFI-IZD-POD_1000379/P1123041" xmlDataType="decimal"/>
    </xmlCellPr>
  </singleXmlCell>
  <singleXmlCell id="1004" r="T26" connectionId="0">
    <xmlCellPr id="1" uniqueName="P1123040">
      <xmlPr mapId="2" xpath="/GFI-IZD-POD/IPK-GFI-IZD-POD_1000379/P1123040" xmlDataType="decimal"/>
    </xmlCellPr>
  </singleXmlCell>
  <singleXmlCell id="1005" r="U26" connectionId="0">
    <xmlCellPr id="1" uniqueName="P1082102">
      <xmlPr mapId="2" xpath="/GFI-IZD-POD/IPK-GFI-IZD-POD_1000379/P1082102" xmlDataType="decimal"/>
    </xmlCellPr>
  </singleXmlCell>
  <singleXmlCell id="1006" r="V26" connectionId="0">
    <xmlCellPr id="1" uniqueName="P1082104">
      <xmlPr mapId="2" xpath="/GFI-IZD-POD/IPK-GFI-IZD-POD_1000379/P1082104" xmlDataType="decimal"/>
    </xmlCellPr>
  </singleXmlCell>
  <singleXmlCell id="1007" r="W26" connectionId="0">
    <xmlCellPr id="1" uniqueName="P1082105">
      <xmlPr mapId="2" xpath="/GFI-IZD-POD/IPK-GFI-IZD-POD_1000379/P1082105" xmlDataType="decimal"/>
    </xmlCellPr>
  </singleXmlCell>
  <singleXmlCell id="1008" r="X26" connectionId="0">
    <xmlCellPr id="1" uniqueName="P1082106">
      <xmlPr mapId="2" xpath="/GFI-IZD-POD/IPK-GFI-IZD-POD_1000379/P1082106" xmlDataType="decimal"/>
    </xmlCellPr>
  </singleXmlCell>
  <singleXmlCell id="1009" r="Y26" connectionId="0">
    <xmlCellPr id="1" uniqueName="P1082108">
      <xmlPr mapId="2" xpath="/GFI-IZD-POD/IPK-GFI-IZD-POD_1000379/P1082108" xmlDataType="decimal"/>
    </xmlCellPr>
  </singleXmlCell>
  <singleXmlCell id="1010" r="H27" connectionId="0">
    <xmlCellPr id="1" uniqueName="P1079952">
      <xmlPr mapId="2" xpath="/GFI-IZD-POD/IPK-GFI-IZD-POD_1000379/P1079952" xmlDataType="decimal"/>
    </xmlCellPr>
  </singleXmlCell>
  <singleXmlCell id="1011" r="I27" connectionId="0">
    <xmlCellPr id="1" uniqueName="P1079953">
      <xmlPr mapId="2" xpath="/GFI-IZD-POD/IPK-GFI-IZD-POD_1000379/P1079953" xmlDataType="decimal"/>
    </xmlCellPr>
  </singleXmlCell>
  <singleXmlCell id="1012" r="J27" connectionId="0">
    <xmlCellPr id="1" uniqueName="P1079954">
      <xmlPr mapId="2" xpath="/GFI-IZD-POD/IPK-GFI-IZD-POD_1000379/P1079954" xmlDataType="decimal"/>
    </xmlCellPr>
  </singleXmlCell>
  <singleXmlCell id="1013" r="K27" connectionId="0">
    <xmlCellPr id="1" uniqueName="P1079955">
      <xmlPr mapId="2" xpath="/GFI-IZD-POD/IPK-GFI-IZD-POD_1000379/P1079955" xmlDataType="decimal"/>
    </xmlCellPr>
  </singleXmlCell>
  <singleXmlCell id="1014" r="L27" connectionId="0">
    <xmlCellPr id="1" uniqueName="P1079956">
      <xmlPr mapId="2" xpath="/GFI-IZD-POD/IPK-GFI-IZD-POD_1000379/P1079956" xmlDataType="decimal"/>
    </xmlCellPr>
  </singleXmlCell>
  <singleXmlCell id="1015" r="M27" connectionId="0">
    <xmlCellPr id="1" uniqueName="P1079957">
      <xmlPr mapId="2" xpath="/GFI-IZD-POD/IPK-GFI-IZD-POD_1000379/P1079957" xmlDataType="decimal"/>
    </xmlCellPr>
  </singleXmlCell>
  <singleXmlCell id="1016" r="N27" connectionId="0">
    <xmlCellPr id="1" uniqueName="P1079958">
      <xmlPr mapId="2" xpath="/GFI-IZD-POD/IPK-GFI-IZD-POD_1000379/P1079958" xmlDataType="decimal"/>
    </xmlCellPr>
  </singleXmlCell>
  <singleXmlCell id="1017" r="O27" connectionId="0">
    <xmlCellPr id="1" uniqueName="P1079959">
      <xmlPr mapId="2" xpath="/GFI-IZD-POD/IPK-GFI-IZD-POD_1000379/P1079959" xmlDataType="decimal"/>
    </xmlCellPr>
  </singleXmlCell>
  <singleXmlCell id="1018" r="P27" connectionId="0">
    <xmlCellPr id="1" uniqueName="P1082110">
      <xmlPr mapId="2" xpath="/GFI-IZD-POD/IPK-GFI-IZD-POD_1000379/P1082110" xmlDataType="decimal"/>
    </xmlCellPr>
  </singleXmlCell>
  <singleXmlCell id="1019" r="Q27" connectionId="0">
    <xmlCellPr id="1" uniqueName="P1082112">
      <xmlPr mapId="2" xpath="/GFI-IZD-POD/IPK-GFI-IZD-POD_1000379/P1082112" xmlDataType="decimal"/>
    </xmlCellPr>
  </singleXmlCell>
  <singleXmlCell id="1020" r="R27" connectionId="0">
    <xmlCellPr id="1" uniqueName="P1082115">
      <xmlPr mapId="2" xpath="/GFI-IZD-POD/IPK-GFI-IZD-POD_1000379/P1082115" xmlDataType="decimal"/>
    </xmlCellPr>
  </singleXmlCell>
  <singleXmlCell id="1021" r="S27" connectionId="0">
    <xmlCellPr id="1" uniqueName="P1123042">
      <xmlPr mapId="2" xpath="/GFI-IZD-POD/IPK-GFI-IZD-POD_1000379/P1123042" xmlDataType="decimal"/>
    </xmlCellPr>
  </singleXmlCell>
  <singleXmlCell id="1022" r="T27" connectionId="0">
    <xmlCellPr id="1" uniqueName="P1123043">
      <xmlPr mapId="2" xpath="/GFI-IZD-POD/IPK-GFI-IZD-POD_1000379/P1123043" xmlDataType="decimal"/>
    </xmlCellPr>
  </singleXmlCell>
  <singleXmlCell id="1023" r="U27" connectionId="0">
    <xmlCellPr id="1" uniqueName="P1082118">
      <xmlPr mapId="2" xpath="/GFI-IZD-POD/IPK-GFI-IZD-POD_1000379/P1082118" xmlDataType="decimal"/>
    </xmlCellPr>
  </singleXmlCell>
  <singleXmlCell id="1024" r="V27" connectionId="0">
    <xmlCellPr id="1" uniqueName="P1082121">
      <xmlPr mapId="2" xpath="/GFI-IZD-POD/IPK-GFI-IZD-POD_1000379/P1082121" xmlDataType="decimal"/>
    </xmlCellPr>
  </singleXmlCell>
  <singleXmlCell id="1025" r="W27" connectionId="0">
    <xmlCellPr id="1" uniqueName="P1082125">
      <xmlPr mapId="2" xpath="/GFI-IZD-POD/IPK-GFI-IZD-POD_1000379/P1082125" xmlDataType="decimal"/>
    </xmlCellPr>
  </singleXmlCell>
  <singleXmlCell id="1026" r="X27" connectionId="0">
    <xmlCellPr id="1" uniqueName="P1082133">
      <xmlPr mapId="2" xpath="/GFI-IZD-POD/IPK-GFI-IZD-POD_1000379/P1082133" xmlDataType="decimal"/>
    </xmlCellPr>
  </singleXmlCell>
  <singleXmlCell id="1027" r="Y27" connectionId="0">
    <xmlCellPr id="1" uniqueName="P1082135">
      <xmlPr mapId="2" xpath="/GFI-IZD-POD/IPK-GFI-IZD-POD_1000379/P1082135" xmlDataType="decimal"/>
    </xmlCellPr>
  </singleXmlCell>
  <singleXmlCell id="1028" r="H28" connectionId="0">
    <xmlCellPr id="1" uniqueName="P1079960">
      <xmlPr mapId="2" xpath="/GFI-IZD-POD/IPK-GFI-IZD-POD_1000379/P1079960" xmlDataType="decimal"/>
    </xmlCellPr>
  </singleXmlCell>
  <singleXmlCell id="1029" r="I28" connectionId="0">
    <xmlCellPr id="1" uniqueName="P1079961">
      <xmlPr mapId="2" xpath="/GFI-IZD-POD/IPK-GFI-IZD-POD_1000379/P1079961" xmlDataType="decimal"/>
    </xmlCellPr>
  </singleXmlCell>
  <singleXmlCell id="1030" r="J28" connectionId="0">
    <xmlCellPr id="1" uniqueName="P1079962">
      <xmlPr mapId="2" xpath="/GFI-IZD-POD/IPK-GFI-IZD-POD_1000379/P1079962" xmlDataType="decimal"/>
    </xmlCellPr>
  </singleXmlCell>
  <singleXmlCell id="1031" r="K28" connectionId="0">
    <xmlCellPr id="1" uniqueName="P1079963">
      <xmlPr mapId="2" xpath="/GFI-IZD-POD/IPK-GFI-IZD-POD_1000379/P1079963" xmlDataType="decimal"/>
    </xmlCellPr>
  </singleXmlCell>
  <singleXmlCell id="1032" r="L28" connectionId="0">
    <xmlCellPr id="1" uniqueName="P1079964">
      <xmlPr mapId="2" xpath="/GFI-IZD-POD/IPK-GFI-IZD-POD_1000379/P1079964" xmlDataType="decimal"/>
    </xmlCellPr>
  </singleXmlCell>
  <singleXmlCell id="1033" r="M28" connectionId="0">
    <xmlCellPr id="1" uniqueName="P1079965">
      <xmlPr mapId="2" xpath="/GFI-IZD-POD/IPK-GFI-IZD-POD_1000379/P1079965" xmlDataType="decimal"/>
    </xmlCellPr>
  </singleXmlCell>
  <singleXmlCell id="1034" r="N28" connectionId="0">
    <xmlCellPr id="1" uniqueName="P1079966">
      <xmlPr mapId="2" xpath="/GFI-IZD-POD/IPK-GFI-IZD-POD_1000379/P1079966" xmlDataType="decimal"/>
    </xmlCellPr>
  </singleXmlCell>
  <singleXmlCell id="1035" r="O28" connectionId="0">
    <xmlCellPr id="1" uniqueName="P1079967">
      <xmlPr mapId="2" xpath="/GFI-IZD-POD/IPK-GFI-IZD-POD_1000379/P1079967" xmlDataType="decimal"/>
    </xmlCellPr>
  </singleXmlCell>
  <singleXmlCell id="1036" r="P28" connectionId="0">
    <xmlCellPr id="1" uniqueName="P1082136">
      <xmlPr mapId="2" xpath="/GFI-IZD-POD/IPK-GFI-IZD-POD_1000379/P1082136" xmlDataType="decimal"/>
    </xmlCellPr>
  </singleXmlCell>
  <singleXmlCell id="1037" r="Q28" connectionId="0">
    <xmlCellPr id="1" uniqueName="P1082139">
      <xmlPr mapId="2" xpath="/GFI-IZD-POD/IPK-GFI-IZD-POD_1000379/P1082139" xmlDataType="decimal"/>
    </xmlCellPr>
  </singleXmlCell>
  <singleXmlCell id="1038" r="R28" connectionId="0">
    <xmlCellPr id="1" uniqueName="P1082147">
      <xmlPr mapId="2" xpath="/GFI-IZD-POD/IPK-GFI-IZD-POD_1000379/P1082147" xmlDataType="decimal"/>
    </xmlCellPr>
  </singleXmlCell>
  <singleXmlCell id="1039" r="S28" connectionId="0">
    <xmlCellPr id="1" uniqueName="P1123044">
      <xmlPr mapId="2" xpath="/GFI-IZD-POD/IPK-GFI-IZD-POD_1000379/P1123044" xmlDataType="decimal"/>
    </xmlCellPr>
  </singleXmlCell>
  <singleXmlCell id="1040" r="T28" connectionId="0">
    <xmlCellPr id="1" uniqueName="P1123045">
      <xmlPr mapId="2" xpath="/GFI-IZD-POD/IPK-GFI-IZD-POD_1000379/P1123045" xmlDataType="decimal"/>
    </xmlCellPr>
  </singleXmlCell>
  <singleXmlCell id="1041" r="U28" connectionId="0">
    <xmlCellPr id="1" uniqueName="P1082148">
      <xmlPr mapId="2" xpath="/GFI-IZD-POD/IPK-GFI-IZD-POD_1000379/P1082148" xmlDataType="decimal"/>
    </xmlCellPr>
  </singleXmlCell>
  <singleXmlCell id="1042" r="V28" connectionId="0">
    <xmlCellPr id="1" uniqueName="P1082149">
      <xmlPr mapId="2" xpath="/GFI-IZD-POD/IPK-GFI-IZD-POD_1000379/P1082149" xmlDataType="decimal"/>
    </xmlCellPr>
  </singleXmlCell>
  <singleXmlCell id="1043" r="W28" connectionId="0">
    <xmlCellPr id="1" uniqueName="P1082150">
      <xmlPr mapId="2" xpath="/GFI-IZD-POD/IPK-GFI-IZD-POD_1000379/P1082150" xmlDataType="decimal"/>
    </xmlCellPr>
  </singleXmlCell>
  <singleXmlCell id="1044" r="X28" connectionId="0">
    <xmlCellPr id="1" uniqueName="P1082151">
      <xmlPr mapId="2" xpath="/GFI-IZD-POD/IPK-GFI-IZD-POD_1000379/P1082151" xmlDataType="decimal"/>
    </xmlCellPr>
  </singleXmlCell>
  <singleXmlCell id="1045" r="Y28" connectionId="0">
    <xmlCellPr id="1" uniqueName="P1082152">
      <xmlPr mapId="2" xpath="/GFI-IZD-POD/IPK-GFI-IZD-POD_1000379/P1082152" xmlDataType="decimal"/>
    </xmlCellPr>
  </singleXmlCell>
  <singleXmlCell id="1046" r="H29" connectionId="0">
    <xmlCellPr id="1" uniqueName="P1079968">
      <xmlPr mapId="2" xpath="/GFI-IZD-POD/IPK-GFI-IZD-POD_1000379/P1079968" xmlDataType="decimal"/>
    </xmlCellPr>
  </singleXmlCell>
  <singleXmlCell id="1047" r="I29" connectionId="0">
    <xmlCellPr id="1" uniqueName="P1079969">
      <xmlPr mapId="2" xpath="/GFI-IZD-POD/IPK-GFI-IZD-POD_1000379/P1079969" xmlDataType="decimal"/>
    </xmlCellPr>
  </singleXmlCell>
  <singleXmlCell id="1048" r="J29" connectionId="0">
    <xmlCellPr id="1" uniqueName="P1079970">
      <xmlPr mapId="2" xpath="/GFI-IZD-POD/IPK-GFI-IZD-POD_1000379/P1079970" xmlDataType="decimal"/>
    </xmlCellPr>
  </singleXmlCell>
  <singleXmlCell id="1049" r="K29" connectionId="0">
    <xmlCellPr id="1" uniqueName="P1079971">
      <xmlPr mapId="2" xpath="/GFI-IZD-POD/IPK-GFI-IZD-POD_1000379/P1079971" xmlDataType="decimal"/>
    </xmlCellPr>
  </singleXmlCell>
  <singleXmlCell id="1050" r="L29" connectionId="0">
    <xmlCellPr id="1" uniqueName="P1079972">
      <xmlPr mapId="2" xpath="/GFI-IZD-POD/IPK-GFI-IZD-POD_1000379/P1079972" xmlDataType="decimal"/>
    </xmlCellPr>
  </singleXmlCell>
  <singleXmlCell id="1051" r="M29" connectionId="0">
    <xmlCellPr id="1" uniqueName="P1079973">
      <xmlPr mapId="2" xpath="/GFI-IZD-POD/IPK-GFI-IZD-POD_1000379/P1079973" xmlDataType="decimal"/>
    </xmlCellPr>
  </singleXmlCell>
  <singleXmlCell id="1052" r="N29" connectionId="0">
    <xmlCellPr id="1" uniqueName="P1079974">
      <xmlPr mapId="2" xpath="/GFI-IZD-POD/IPK-GFI-IZD-POD_1000379/P1079974" xmlDataType="decimal"/>
    </xmlCellPr>
  </singleXmlCell>
  <singleXmlCell id="1053" r="O29" connectionId="0">
    <xmlCellPr id="1" uniqueName="P1079975">
      <xmlPr mapId="2" xpath="/GFI-IZD-POD/IPK-GFI-IZD-POD_1000379/P1079975" xmlDataType="decimal"/>
    </xmlCellPr>
  </singleXmlCell>
  <singleXmlCell id="1054" r="P29" connectionId="0">
    <xmlCellPr id="1" uniqueName="P1082153">
      <xmlPr mapId="2" xpath="/GFI-IZD-POD/IPK-GFI-IZD-POD_1000379/P1082153" xmlDataType="decimal"/>
    </xmlCellPr>
  </singleXmlCell>
  <singleXmlCell id="1055" r="Q29" connectionId="0">
    <xmlCellPr id="1" uniqueName="P1082155">
      <xmlPr mapId="2" xpath="/GFI-IZD-POD/IPK-GFI-IZD-POD_1000379/P1082155" xmlDataType="decimal"/>
    </xmlCellPr>
  </singleXmlCell>
  <singleXmlCell id="1056" r="R29" connectionId="0">
    <xmlCellPr id="1" uniqueName="P1082156">
      <xmlPr mapId="2" xpath="/GFI-IZD-POD/IPK-GFI-IZD-POD_1000379/P1082156" xmlDataType="decimal"/>
    </xmlCellPr>
  </singleXmlCell>
  <singleXmlCell id="1057" r="S29" connectionId="0">
    <xmlCellPr id="1" uniqueName="P1123046">
      <xmlPr mapId="2" xpath="/GFI-IZD-POD/IPK-GFI-IZD-POD_1000379/P1123046" xmlDataType="decimal"/>
    </xmlCellPr>
  </singleXmlCell>
  <singleXmlCell id="1058" r="T29" connectionId="0">
    <xmlCellPr id="1" uniqueName="P1123047">
      <xmlPr mapId="2" xpath="/GFI-IZD-POD/IPK-GFI-IZD-POD_1000379/P1123047" xmlDataType="decimal"/>
    </xmlCellPr>
  </singleXmlCell>
  <singleXmlCell id="1059" r="U29" connectionId="0">
    <xmlCellPr id="1" uniqueName="P1082157">
      <xmlPr mapId="2" xpath="/GFI-IZD-POD/IPK-GFI-IZD-POD_1000379/P1082157" xmlDataType="decimal"/>
    </xmlCellPr>
  </singleXmlCell>
  <singleXmlCell id="1060" r="V29" connectionId="0">
    <xmlCellPr id="1" uniqueName="P1082158">
      <xmlPr mapId="2" xpath="/GFI-IZD-POD/IPK-GFI-IZD-POD_1000379/P1082158" xmlDataType="decimal"/>
    </xmlCellPr>
  </singleXmlCell>
  <singleXmlCell id="1061" r="W29" connectionId="0">
    <xmlCellPr id="1" uniqueName="P1082159">
      <xmlPr mapId="2" xpath="/GFI-IZD-POD/IPK-GFI-IZD-POD_1000379/P1082159" xmlDataType="decimal"/>
    </xmlCellPr>
  </singleXmlCell>
  <singleXmlCell id="1062" r="X29" connectionId="0">
    <xmlCellPr id="1" uniqueName="P1082160">
      <xmlPr mapId="2" xpath="/GFI-IZD-POD/IPK-GFI-IZD-POD_1000379/P1082160" xmlDataType="decimal"/>
    </xmlCellPr>
  </singleXmlCell>
  <singleXmlCell id="1063" r="Y29" connectionId="0">
    <xmlCellPr id="1" uniqueName="P1082161">
      <xmlPr mapId="2" xpath="/GFI-IZD-POD/IPK-GFI-IZD-POD_1000379/P1082161" xmlDataType="decimal"/>
    </xmlCellPr>
  </singleXmlCell>
  <singleXmlCell id="1064" r="H30" connectionId="0">
    <xmlCellPr id="1" uniqueName="P1079976">
      <xmlPr mapId="2" xpath="/GFI-IZD-POD/IPK-GFI-IZD-POD_1000379/P1079976" xmlDataType="decimal"/>
    </xmlCellPr>
  </singleXmlCell>
  <singleXmlCell id="1065" r="I30" connectionId="0">
    <xmlCellPr id="1" uniqueName="P1079977">
      <xmlPr mapId="2" xpath="/GFI-IZD-POD/IPK-GFI-IZD-POD_1000379/P1079977" xmlDataType="decimal"/>
    </xmlCellPr>
  </singleXmlCell>
  <singleXmlCell id="1066" r="J30" connectionId="0">
    <xmlCellPr id="1" uniqueName="P1079978">
      <xmlPr mapId="2" xpath="/GFI-IZD-POD/IPK-GFI-IZD-POD_1000379/P1079978" xmlDataType="decimal"/>
    </xmlCellPr>
  </singleXmlCell>
  <singleXmlCell id="1067" r="K30" connectionId="0">
    <xmlCellPr id="1" uniqueName="P1079979">
      <xmlPr mapId="2" xpath="/GFI-IZD-POD/IPK-GFI-IZD-POD_1000379/P1079979" xmlDataType="decimal"/>
    </xmlCellPr>
  </singleXmlCell>
  <singleXmlCell id="1068" r="L30" connectionId="0">
    <xmlCellPr id="1" uniqueName="P1079980">
      <xmlPr mapId="2" xpath="/GFI-IZD-POD/IPK-GFI-IZD-POD_1000379/P1079980" xmlDataType="decimal"/>
    </xmlCellPr>
  </singleXmlCell>
  <singleXmlCell id="1069" r="M30" connectionId="0">
    <xmlCellPr id="1" uniqueName="P1079981">
      <xmlPr mapId="2" xpath="/GFI-IZD-POD/IPK-GFI-IZD-POD_1000379/P1079981" xmlDataType="decimal"/>
    </xmlCellPr>
  </singleXmlCell>
  <singleXmlCell id="1070" r="N30" connectionId="0">
    <xmlCellPr id="1" uniqueName="P1079982">
      <xmlPr mapId="2" xpath="/GFI-IZD-POD/IPK-GFI-IZD-POD_1000379/P1079982" xmlDataType="decimal"/>
    </xmlCellPr>
  </singleXmlCell>
  <singleXmlCell id="1071" r="O30" connectionId="0">
    <xmlCellPr id="1" uniqueName="P1079983">
      <xmlPr mapId="2" xpath="/GFI-IZD-POD/IPK-GFI-IZD-POD_1000379/P1079983" xmlDataType="decimal"/>
    </xmlCellPr>
  </singleXmlCell>
  <singleXmlCell id="1072" r="P30" connectionId="0">
    <xmlCellPr id="1" uniqueName="P1082162">
      <xmlPr mapId="2" xpath="/GFI-IZD-POD/IPK-GFI-IZD-POD_1000379/P1082162" xmlDataType="decimal"/>
    </xmlCellPr>
  </singleXmlCell>
  <singleXmlCell id="1073" r="Q30" connectionId="0">
    <xmlCellPr id="1" uniqueName="P1082163">
      <xmlPr mapId="2" xpath="/GFI-IZD-POD/IPK-GFI-IZD-POD_1000379/P1082163" xmlDataType="decimal"/>
    </xmlCellPr>
  </singleXmlCell>
  <singleXmlCell id="1074" r="R30" connectionId="0">
    <xmlCellPr id="1" uniqueName="P1082164">
      <xmlPr mapId="2" xpath="/GFI-IZD-POD/IPK-GFI-IZD-POD_1000379/P1082164" xmlDataType="decimal"/>
    </xmlCellPr>
  </singleXmlCell>
  <singleXmlCell id="1075" r="S30" connectionId="0">
    <xmlCellPr id="1" uniqueName="P1123048">
      <xmlPr mapId="2" xpath="/GFI-IZD-POD/IPK-GFI-IZD-POD_1000379/P1123048" xmlDataType="decimal"/>
    </xmlCellPr>
  </singleXmlCell>
  <singleXmlCell id="1076" r="T30" connectionId="0">
    <xmlCellPr id="1" uniqueName="P1123049">
      <xmlPr mapId="2" xpath="/GFI-IZD-POD/IPK-GFI-IZD-POD_1000379/P1123049" xmlDataType="decimal"/>
    </xmlCellPr>
  </singleXmlCell>
  <singleXmlCell id="1077" r="U30" connectionId="0">
    <xmlCellPr id="1" uniqueName="P1082165">
      <xmlPr mapId="2" xpath="/GFI-IZD-POD/IPK-GFI-IZD-POD_1000379/P1082165" xmlDataType="decimal"/>
    </xmlCellPr>
  </singleXmlCell>
  <singleXmlCell id="1078" r="V30" connectionId="0">
    <xmlCellPr id="1" uniqueName="P1082166">
      <xmlPr mapId="2" xpath="/GFI-IZD-POD/IPK-GFI-IZD-POD_1000379/P1082166" xmlDataType="decimal"/>
    </xmlCellPr>
  </singleXmlCell>
  <singleXmlCell id="1079" r="W30" connectionId="0">
    <xmlCellPr id="1" uniqueName="P1082167">
      <xmlPr mapId="2" xpath="/GFI-IZD-POD/IPK-GFI-IZD-POD_1000379/P1082167" xmlDataType="decimal"/>
    </xmlCellPr>
  </singleXmlCell>
  <singleXmlCell id="1080" r="X30" connectionId="0">
    <xmlCellPr id="1" uniqueName="P1082168">
      <xmlPr mapId="2" xpath="/GFI-IZD-POD/IPK-GFI-IZD-POD_1000379/P1082168" xmlDataType="decimal"/>
    </xmlCellPr>
  </singleXmlCell>
  <singleXmlCell id="1081" r="Y30" connectionId="0">
    <xmlCellPr id="1" uniqueName="P1082169">
      <xmlPr mapId="2" xpath="/GFI-IZD-POD/IPK-GFI-IZD-POD_1000379/P1082169" xmlDataType="decimal"/>
    </xmlCellPr>
  </singleXmlCell>
  <singleXmlCell id="1082" r="H32" connectionId="0">
    <xmlCellPr id="1" uniqueName="P1079984">
      <xmlPr mapId="2" xpath="/GFI-IZD-POD/IPK-GFI-IZD-POD_1000379/P1079984" xmlDataType="decimal"/>
    </xmlCellPr>
  </singleXmlCell>
  <singleXmlCell id="1083" r="I32" connectionId="0">
    <xmlCellPr id="1" uniqueName="P1079985">
      <xmlPr mapId="2" xpath="/GFI-IZD-POD/IPK-GFI-IZD-POD_1000379/P1079985" xmlDataType="decimal"/>
    </xmlCellPr>
  </singleXmlCell>
  <singleXmlCell id="1084" r="J32" connectionId="0">
    <xmlCellPr id="1" uniqueName="P1079986">
      <xmlPr mapId="2" xpath="/GFI-IZD-POD/IPK-GFI-IZD-POD_1000379/P1079986" xmlDataType="decimal"/>
    </xmlCellPr>
  </singleXmlCell>
  <singleXmlCell id="1085" r="K32" connectionId="0">
    <xmlCellPr id="1" uniqueName="P1079987">
      <xmlPr mapId="2" xpath="/GFI-IZD-POD/IPK-GFI-IZD-POD_1000379/P1079987" xmlDataType="decimal"/>
    </xmlCellPr>
  </singleXmlCell>
  <singleXmlCell id="1086" r="L32" connectionId="0">
    <xmlCellPr id="1" uniqueName="P1079988">
      <xmlPr mapId="2" xpath="/GFI-IZD-POD/IPK-GFI-IZD-POD_1000379/P1079988" xmlDataType="decimal"/>
    </xmlCellPr>
  </singleXmlCell>
  <singleXmlCell id="1087" r="M32" connectionId="0">
    <xmlCellPr id="1" uniqueName="P1079989">
      <xmlPr mapId="2" xpath="/GFI-IZD-POD/IPK-GFI-IZD-POD_1000379/P1079989" xmlDataType="decimal"/>
    </xmlCellPr>
  </singleXmlCell>
  <singleXmlCell id="1088" r="N32" connectionId="0">
    <xmlCellPr id="1" uniqueName="P1079990">
      <xmlPr mapId="2" xpath="/GFI-IZD-POD/IPK-GFI-IZD-POD_1000379/P1079990" xmlDataType="decimal"/>
    </xmlCellPr>
  </singleXmlCell>
  <singleXmlCell id="1089" r="O32" connectionId="0">
    <xmlCellPr id="1" uniqueName="P1079991">
      <xmlPr mapId="2" xpath="/GFI-IZD-POD/IPK-GFI-IZD-POD_1000379/P1079991" xmlDataType="decimal"/>
    </xmlCellPr>
  </singleXmlCell>
  <singleXmlCell id="1090" r="P32" connectionId="0">
    <xmlCellPr id="1" uniqueName="P1082170">
      <xmlPr mapId="2" xpath="/GFI-IZD-POD/IPK-GFI-IZD-POD_1000379/P1082170" xmlDataType="decimal"/>
    </xmlCellPr>
  </singleXmlCell>
  <singleXmlCell id="1091" r="Q32" connectionId="0">
    <xmlCellPr id="1" uniqueName="P1082171">
      <xmlPr mapId="2" xpath="/GFI-IZD-POD/IPK-GFI-IZD-POD_1000379/P1082171" xmlDataType="decimal"/>
    </xmlCellPr>
  </singleXmlCell>
  <singleXmlCell id="1092" r="R32" connectionId="0">
    <xmlCellPr id="1" uniqueName="P1082172">
      <xmlPr mapId="2" xpath="/GFI-IZD-POD/IPK-GFI-IZD-POD_1000379/P1082172" xmlDataType="decimal"/>
    </xmlCellPr>
  </singleXmlCell>
  <singleXmlCell id="1093" r="S32" connectionId="0">
    <xmlCellPr id="1" uniqueName="P1123050">
      <xmlPr mapId="2" xpath="/GFI-IZD-POD/IPK-GFI-IZD-POD_1000379/P1123050" xmlDataType="decimal"/>
    </xmlCellPr>
  </singleXmlCell>
  <singleXmlCell id="1094" r="T32" connectionId="0">
    <xmlCellPr id="1" uniqueName="P1123051">
      <xmlPr mapId="2" xpath="/GFI-IZD-POD/IPK-GFI-IZD-POD_1000379/P1123051" xmlDataType="decimal"/>
    </xmlCellPr>
  </singleXmlCell>
  <singleXmlCell id="1095" r="U32" connectionId="0">
    <xmlCellPr id="1" uniqueName="P1082173">
      <xmlPr mapId="2" xpath="/GFI-IZD-POD/IPK-GFI-IZD-POD_1000379/P1082173" xmlDataType="decimal"/>
    </xmlCellPr>
  </singleXmlCell>
  <singleXmlCell id="1096" r="V32" connectionId="0">
    <xmlCellPr id="1" uniqueName="P1082174">
      <xmlPr mapId="2" xpath="/GFI-IZD-POD/IPK-GFI-IZD-POD_1000379/P1082174" xmlDataType="decimal"/>
    </xmlCellPr>
  </singleXmlCell>
  <singleXmlCell id="1097" r="W32" connectionId="0">
    <xmlCellPr id="1" uniqueName="P1082175">
      <xmlPr mapId="2" xpath="/GFI-IZD-POD/IPK-GFI-IZD-POD_1000379/P1082175" xmlDataType="decimal"/>
    </xmlCellPr>
  </singleXmlCell>
  <singleXmlCell id="1098" r="X32" connectionId="0">
    <xmlCellPr id="1" uniqueName="P1082176">
      <xmlPr mapId="2" xpath="/GFI-IZD-POD/IPK-GFI-IZD-POD_1000379/P1082176" xmlDataType="decimal"/>
    </xmlCellPr>
  </singleXmlCell>
  <singleXmlCell id="1099" r="Y32" connectionId="0">
    <xmlCellPr id="1" uniqueName="P1082177">
      <xmlPr mapId="2" xpath="/GFI-IZD-POD/IPK-GFI-IZD-POD_1000379/P1082177" xmlDataType="decimal"/>
    </xmlCellPr>
  </singleXmlCell>
  <singleXmlCell id="1100" r="H33" connectionId="0">
    <xmlCellPr id="1" uniqueName="P1079992">
      <xmlPr mapId="2" xpath="/GFI-IZD-POD/IPK-GFI-IZD-POD_1000379/P1079992" xmlDataType="decimal"/>
    </xmlCellPr>
  </singleXmlCell>
  <singleXmlCell id="1101" r="I33" connectionId="0">
    <xmlCellPr id="1" uniqueName="P1079993">
      <xmlPr mapId="2" xpath="/GFI-IZD-POD/IPK-GFI-IZD-POD_1000379/P1079993" xmlDataType="decimal"/>
    </xmlCellPr>
  </singleXmlCell>
  <singleXmlCell id="1102" r="J33" connectionId="0">
    <xmlCellPr id="1" uniqueName="P1079994">
      <xmlPr mapId="2" xpath="/GFI-IZD-POD/IPK-GFI-IZD-POD_1000379/P1079994" xmlDataType="decimal"/>
    </xmlCellPr>
  </singleXmlCell>
  <singleXmlCell id="1103" r="K33" connectionId="0">
    <xmlCellPr id="1" uniqueName="P1079995">
      <xmlPr mapId="2" xpath="/GFI-IZD-POD/IPK-GFI-IZD-POD_1000379/P1079995" xmlDataType="decimal"/>
    </xmlCellPr>
  </singleXmlCell>
  <singleXmlCell id="1104" r="L33" connectionId="0">
    <xmlCellPr id="1" uniqueName="P1079996">
      <xmlPr mapId="2" xpath="/GFI-IZD-POD/IPK-GFI-IZD-POD_1000379/P1079996" xmlDataType="decimal"/>
    </xmlCellPr>
  </singleXmlCell>
  <singleXmlCell id="1105" r="M33" connectionId="0">
    <xmlCellPr id="1" uniqueName="P1079997">
      <xmlPr mapId="2" xpath="/GFI-IZD-POD/IPK-GFI-IZD-POD_1000379/P1079997" xmlDataType="decimal"/>
    </xmlCellPr>
  </singleXmlCell>
  <singleXmlCell id="1106" r="N33" connectionId="0">
    <xmlCellPr id="1" uniqueName="P1079998">
      <xmlPr mapId="2" xpath="/GFI-IZD-POD/IPK-GFI-IZD-POD_1000379/P1079998" xmlDataType="decimal"/>
    </xmlCellPr>
  </singleXmlCell>
  <singleXmlCell id="1107" r="O33" connectionId="0">
    <xmlCellPr id="1" uniqueName="P1079999">
      <xmlPr mapId="2" xpath="/GFI-IZD-POD/IPK-GFI-IZD-POD_1000379/P1079999" xmlDataType="decimal"/>
    </xmlCellPr>
  </singleXmlCell>
  <singleXmlCell id="1108" r="P33" connectionId="0">
    <xmlCellPr id="1" uniqueName="P1082178">
      <xmlPr mapId="2" xpath="/GFI-IZD-POD/IPK-GFI-IZD-POD_1000379/P1082178" xmlDataType="decimal"/>
    </xmlCellPr>
  </singleXmlCell>
  <singleXmlCell id="1109" r="Q33" connectionId="0">
    <xmlCellPr id="1" uniqueName="P1082179">
      <xmlPr mapId="2" xpath="/GFI-IZD-POD/IPK-GFI-IZD-POD_1000379/P1082179" xmlDataType="decimal"/>
    </xmlCellPr>
  </singleXmlCell>
  <singleXmlCell id="1110" r="R33" connectionId="0">
    <xmlCellPr id="1" uniqueName="P1082180">
      <xmlPr mapId="2" xpath="/GFI-IZD-POD/IPK-GFI-IZD-POD_1000379/P1082180" xmlDataType="decimal"/>
    </xmlCellPr>
  </singleXmlCell>
  <singleXmlCell id="1111" r="S33" connectionId="0">
    <xmlCellPr id="1" uniqueName="P1123052">
      <xmlPr mapId="2" xpath="/GFI-IZD-POD/IPK-GFI-IZD-POD_1000379/P1123052" xmlDataType="decimal"/>
    </xmlCellPr>
  </singleXmlCell>
  <singleXmlCell id="1112" r="T33" connectionId="0">
    <xmlCellPr id="1" uniqueName="P1123053">
      <xmlPr mapId="2" xpath="/GFI-IZD-POD/IPK-GFI-IZD-POD_1000379/P1123053" xmlDataType="decimal"/>
    </xmlCellPr>
  </singleXmlCell>
  <singleXmlCell id="1113" r="U33" connectionId="0">
    <xmlCellPr id="1" uniqueName="P1082181">
      <xmlPr mapId="2" xpath="/GFI-IZD-POD/IPK-GFI-IZD-POD_1000379/P1082181" xmlDataType="decimal"/>
    </xmlCellPr>
  </singleXmlCell>
  <singleXmlCell id="1114" r="V33" connectionId="0">
    <xmlCellPr id="1" uniqueName="P1082182">
      <xmlPr mapId="2" xpath="/GFI-IZD-POD/IPK-GFI-IZD-POD_1000379/P1082182" xmlDataType="decimal"/>
    </xmlCellPr>
  </singleXmlCell>
  <singleXmlCell id="1115" r="W33" connectionId="0">
    <xmlCellPr id="1" uniqueName="P1082183">
      <xmlPr mapId="2" xpath="/GFI-IZD-POD/IPK-GFI-IZD-POD_1000379/P1082183" xmlDataType="decimal"/>
    </xmlCellPr>
  </singleXmlCell>
  <singleXmlCell id="1116" r="X33" connectionId="0">
    <xmlCellPr id="1" uniqueName="P1082184">
      <xmlPr mapId="2" xpath="/GFI-IZD-POD/IPK-GFI-IZD-POD_1000379/P1082184" xmlDataType="decimal"/>
    </xmlCellPr>
  </singleXmlCell>
  <singleXmlCell id="1117" r="Y33" connectionId="0">
    <xmlCellPr id="1" uniqueName="P1082185">
      <xmlPr mapId="2" xpath="/GFI-IZD-POD/IPK-GFI-IZD-POD_1000379/P1082185" xmlDataType="decimal"/>
    </xmlCellPr>
  </singleXmlCell>
  <singleXmlCell id="1118" r="H34" connectionId="0">
    <xmlCellPr id="1" uniqueName="P1080000">
      <xmlPr mapId="2" xpath="/GFI-IZD-POD/IPK-GFI-IZD-POD_1000379/P1080000" xmlDataType="decimal"/>
    </xmlCellPr>
  </singleXmlCell>
  <singleXmlCell id="1119" r="I34" connectionId="0">
    <xmlCellPr id="1" uniqueName="P1080001">
      <xmlPr mapId="2" xpath="/GFI-IZD-POD/IPK-GFI-IZD-POD_1000379/P1080001" xmlDataType="decimal"/>
    </xmlCellPr>
  </singleXmlCell>
  <singleXmlCell id="1120" r="J34" connectionId="0">
    <xmlCellPr id="1" uniqueName="P1080002">
      <xmlPr mapId="2" xpath="/GFI-IZD-POD/IPK-GFI-IZD-POD_1000379/P1080002" xmlDataType="decimal"/>
    </xmlCellPr>
  </singleXmlCell>
  <singleXmlCell id="1121" r="K34" connectionId="0">
    <xmlCellPr id="1" uniqueName="P1080003">
      <xmlPr mapId="2" xpath="/GFI-IZD-POD/IPK-GFI-IZD-POD_1000379/P1080003" xmlDataType="decimal"/>
    </xmlCellPr>
  </singleXmlCell>
  <singleXmlCell id="1122" r="L34" connectionId="0">
    <xmlCellPr id="1" uniqueName="P1080004">
      <xmlPr mapId="2" xpath="/GFI-IZD-POD/IPK-GFI-IZD-POD_1000379/P1080004" xmlDataType="decimal"/>
    </xmlCellPr>
  </singleXmlCell>
  <singleXmlCell id="1123" r="M34" connectionId="0">
    <xmlCellPr id="1" uniqueName="P1080005">
      <xmlPr mapId="2" xpath="/GFI-IZD-POD/IPK-GFI-IZD-POD_1000379/P1080005" xmlDataType="decimal"/>
    </xmlCellPr>
  </singleXmlCell>
  <singleXmlCell id="1124" r="N34" connectionId="0">
    <xmlCellPr id="1" uniqueName="P1080006">
      <xmlPr mapId="2" xpath="/GFI-IZD-POD/IPK-GFI-IZD-POD_1000379/P1080006" xmlDataType="decimal"/>
    </xmlCellPr>
  </singleXmlCell>
  <singleXmlCell id="1125" r="O34" connectionId="0">
    <xmlCellPr id="1" uniqueName="P1080007">
      <xmlPr mapId="2" xpath="/GFI-IZD-POD/IPK-GFI-IZD-POD_1000379/P1080007" xmlDataType="decimal"/>
    </xmlCellPr>
  </singleXmlCell>
  <singleXmlCell id="1126" r="P34" connectionId="0">
    <xmlCellPr id="1" uniqueName="P1082186">
      <xmlPr mapId="2" xpath="/GFI-IZD-POD/IPK-GFI-IZD-POD_1000379/P1082186" xmlDataType="decimal"/>
    </xmlCellPr>
  </singleXmlCell>
  <singleXmlCell id="1127" r="Q34" connectionId="0">
    <xmlCellPr id="1" uniqueName="P1082187">
      <xmlPr mapId="2" xpath="/GFI-IZD-POD/IPK-GFI-IZD-POD_1000379/P1082187" xmlDataType="decimal"/>
    </xmlCellPr>
  </singleXmlCell>
  <singleXmlCell id="1128" r="R34" connectionId="0">
    <xmlCellPr id="1" uniqueName="P1082188">
      <xmlPr mapId="2" xpath="/GFI-IZD-POD/IPK-GFI-IZD-POD_1000379/P1082188" xmlDataType="decimal"/>
    </xmlCellPr>
  </singleXmlCell>
  <singleXmlCell id="1129" r="S34" connectionId="0">
    <xmlCellPr id="1" uniqueName="P1123054">
      <xmlPr mapId="2" xpath="/GFI-IZD-POD/IPK-GFI-IZD-POD_1000379/P1123054" xmlDataType="decimal"/>
    </xmlCellPr>
  </singleXmlCell>
  <singleXmlCell id="1130" r="T34" connectionId="0">
    <xmlCellPr id="1" uniqueName="P1123055">
      <xmlPr mapId="2" xpath="/GFI-IZD-POD/IPK-GFI-IZD-POD_1000379/P1123055" xmlDataType="decimal"/>
    </xmlCellPr>
  </singleXmlCell>
  <singleXmlCell id="1131" r="U34" connectionId="0">
    <xmlCellPr id="1" uniqueName="P1082189">
      <xmlPr mapId="2" xpath="/GFI-IZD-POD/IPK-GFI-IZD-POD_1000379/P1082189" xmlDataType="decimal"/>
    </xmlCellPr>
  </singleXmlCell>
  <singleXmlCell id="1132" r="V34" connectionId="0">
    <xmlCellPr id="1" uniqueName="P1082190">
      <xmlPr mapId="2" xpath="/GFI-IZD-POD/IPK-GFI-IZD-POD_1000379/P1082190" xmlDataType="decimal"/>
    </xmlCellPr>
  </singleXmlCell>
  <singleXmlCell id="1133" r="W34" connectionId="0">
    <xmlCellPr id="1" uniqueName="P1082191">
      <xmlPr mapId="2" xpath="/GFI-IZD-POD/IPK-GFI-IZD-POD_1000379/P1082191" xmlDataType="decimal"/>
    </xmlCellPr>
  </singleXmlCell>
  <singleXmlCell id="1134" r="X34" connectionId="0">
    <xmlCellPr id="1" uniqueName="P1082192">
      <xmlPr mapId="2" xpath="/GFI-IZD-POD/IPK-GFI-IZD-POD_1000379/P1082192" xmlDataType="decimal"/>
    </xmlCellPr>
  </singleXmlCell>
  <singleXmlCell id="1135" r="Y34" connectionId="0">
    <xmlCellPr id="1" uniqueName="P1082193">
      <xmlPr mapId="2" xpath="/GFI-IZD-POD/IPK-GFI-IZD-POD_1000379/P1082193" xmlDataType="decimal"/>
    </xmlCellPr>
  </singleXmlCell>
  <singleXmlCell id="1136" r="H36" connectionId="0">
    <xmlCellPr id="1" uniqueName="P1080008">
      <xmlPr mapId="2" xpath="/GFI-IZD-POD/IPK-GFI-IZD-POD_1000379/P1080008" xmlDataType="decimal"/>
    </xmlCellPr>
  </singleXmlCell>
  <singleXmlCell id="1137" r="I36" connectionId="0">
    <xmlCellPr id="1" uniqueName="P1080009">
      <xmlPr mapId="2" xpath="/GFI-IZD-POD/IPK-GFI-IZD-POD_1000379/P1080009" xmlDataType="decimal"/>
    </xmlCellPr>
  </singleXmlCell>
  <singleXmlCell id="1138" r="J36" connectionId="0">
    <xmlCellPr id="1" uniqueName="P1080010">
      <xmlPr mapId="2" xpath="/GFI-IZD-POD/IPK-GFI-IZD-POD_1000379/P1080010" xmlDataType="decimal"/>
    </xmlCellPr>
  </singleXmlCell>
  <singleXmlCell id="1139" r="K36" connectionId="0">
    <xmlCellPr id="1" uniqueName="P1080011">
      <xmlPr mapId="2" xpath="/GFI-IZD-POD/IPK-GFI-IZD-POD_1000379/P1080011" xmlDataType="decimal"/>
    </xmlCellPr>
  </singleXmlCell>
  <singleXmlCell id="1140" r="L36" connectionId="0">
    <xmlCellPr id="1" uniqueName="P1080012">
      <xmlPr mapId="2" xpath="/GFI-IZD-POD/IPK-GFI-IZD-POD_1000379/P1080012" xmlDataType="decimal"/>
    </xmlCellPr>
  </singleXmlCell>
  <singleXmlCell id="1141" r="M36" connectionId="0">
    <xmlCellPr id="1" uniqueName="P1080013">
      <xmlPr mapId="2" xpath="/GFI-IZD-POD/IPK-GFI-IZD-POD_1000379/P1080013" xmlDataType="decimal"/>
    </xmlCellPr>
  </singleXmlCell>
  <singleXmlCell id="1142" r="N36" connectionId="0">
    <xmlCellPr id="1" uniqueName="P1080014">
      <xmlPr mapId="2" xpath="/GFI-IZD-POD/IPK-GFI-IZD-POD_1000379/P1080014" xmlDataType="decimal"/>
    </xmlCellPr>
  </singleXmlCell>
  <singleXmlCell id="1143" r="O36" connectionId="0">
    <xmlCellPr id="1" uniqueName="P1080015">
      <xmlPr mapId="2" xpath="/GFI-IZD-POD/IPK-GFI-IZD-POD_1000379/P1080015" xmlDataType="decimal"/>
    </xmlCellPr>
  </singleXmlCell>
  <singleXmlCell id="1144" r="P36" connectionId="0">
    <xmlCellPr id="1" uniqueName="P1082194">
      <xmlPr mapId="2" xpath="/GFI-IZD-POD/IPK-GFI-IZD-POD_1000379/P1082194" xmlDataType="decimal"/>
    </xmlCellPr>
  </singleXmlCell>
  <singleXmlCell id="1145" r="Q36" connectionId="0">
    <xmlCellPr id="1" uniqueName="P1082195">
      <xmlPr mapId="2" xpath="/GFI-IZD-POD/IPK-GFI-IZD-POD_1000379/P1082195" xmlDataType="decimal"/>
    </xmlCellPr>
  </singleXmlCell>
  <singleXmlCell id="1146" r="R36" connectionId="0">
    <xmlCellPr id="1" uniqueName="P1082196">
      <xmlPr mapId="2" xpath="/GFI-IZD-POD/IPK-GFI-IZD-POD_1000379/P1082196" xmlDataType="decimal"/>
    </xmlCellPr>
  </singleXmlCell>
  <singleXmlCell id="1147" r="S36" connectionId="0">
    <xmlCellPr id="1" uniqueName="P1123057">
      <xmlPr mapId="2" xpath="/GFI-IZD-POD/IPK-GFI-IZD-POD_1000379/P1123057" xmlDataType="decimal"/>
    </xmlCellPr>
  </singleXmlCell>
  <singleXmlCell id="1148" r="T36" connectionId="0">
    <xmlCellPr id="1" uniqueName="P1123056">
      <xmlPr mapId="2" xpath="/GFI-IZD-POD/IPK-GFI-IZD-POD_1000379/P1123056" xmlDataType="decimal"/>
    </xmlCellPr>
  </singleXmlCell>
  <singleXmlCell id="1149" r="U36" connectionId="0">
    <xmlCellPr id="1" uniqueName="P1082197">
      <xmlPr mapId="2" xpath="/GFI-IZD-POD/IPK-GFI-IZD-POD_1000379/P1082197" xmlDataType="decimal"/>
    </xmlCellPr>
  </singleXmlCell>
  <singleXmlCell id="1150" r="V36" connectionId="0">
    <xmlCellPr id="1" uniqueName="P1082198">
      <xmlPr mapId="2" xpath="/GFI-IZD-POD/IPK-GFI-IZD-POD_1000379/P1082198" xmlDataType="decimal"/>
    </xmlCellPr>
  </singleXmlCell>
  <singleXmlCell id="1151" r="W36" connectionId="0">
    <xmlCellPr id="1" uniqueName="P1082199">
      <xmlPr mapId="2" xpath="/GFI-IZD-POD/IPK-GFI-IZD-POD_1000379/P1082199" xmlDataType="decimal"/>
    </xmlCellPr>
  </singleXmlCell>
  <singleXmlCell id="1152" r="X36" connectionId="0">
    <xmlCellPr id="1" uniqueName="P1082200">
      <xmlPr mapId="2" xpath="/GFI-IZD-POD/IPK-GFI-IZD-POD_1000379/P1082200" xmlDataType="decimal"/>
    </xmlCellPr>
  </singleXmlCell>
  <singleXmlCell id="1153" r="Y36" connectionId="0">
    <xmlCellPr id="1" uniqueName="P1082201">
      <xmlPr mapId="2" xpath="/GFI-IZD-POD/IPK-GFI-IZD-POD_1000379/P1082201" xmlDataType="decimal"/>
    </xmlCellPr>
  </singleXmlCell>
  <singleXmlCell id="1154" r="H37" connectionId="0">
    <xmlCellPr id="1" uniqueName="P1080016">
      <xmlPr mapId="2" xpath="/GFI-IZD-POD/IPK-GFI-IZD-POD_1000379/P1080016" xmlDataType="decimal"/>
    </xmlCellPr>
  </singleXmlCell>
  <singleXmlCell id="1155" r="I37" connectionId="0">
    <xmlCellPr id="1" uniqueName="P1080017">
      <xmlPr mapId="2" xpath="/GFI-IZD-POD/IPK-GFI-IZD-POD_1000379/P1080017" xmlDataType="decimal"/>
    </xmlCellPr>
  </singleXmlCell>
  <singleXmlCell id="1156" r="J37" connectionId="0">
    <xmlCellPr id="1" uniqueName="P1080018">
      <xmlPr mapId="2" xpath="/GFI-IZD-POD/IPK-GFI-IZD-POD_1000379/P1080018" xmlDataType="decimal"/>
    </xmlCellPr>
  </singleXmlCell>
  <singleXmlCell id="1157" r="K37" connectionId="0">
    <xmlCellPr id="1" uniqueName="P1080019">
      <xmlPr mapId="2" xpath="/GFI-IZD-POD/IPK-GFI-IZD-POD_1000379/P1080019" xmlDataType="decimal"/>
    </xmlCellPr>
  </singleXmlCell>
  <singleXmlCell id="1158" r="L37" connectionId="0">
    <xmlCellPr id="1" uniqueName="P1080020">
      <xmlPr mapId="2" xpath="/GFI-IZD-POD/IPK-GFI-IZD-POD_1000379/P1080020" xmlDataType="decimal"/>
    </xmlCellPr>
  </singleXmlCell>
  <singleXmlCell id="1159" r="M37" connectionId="0">
    <xmlCellPr id="1" uniqueName="P1080021">
      <xmlPr mapId="2" xpath="/GFI-IZD-POD/IPK-GFI-IZD-POD_1000379/P1080021" xmlDataType="decimal"/>
    </xmlCellPr>
  </singleXmlCell>
  <singleXmlCell id="1160" r="N37" connectionId="0">
    <xmlCellPr id="1" uniqueName="P1080022">
      <xmlPr mapId="2" xpath="/GFI-IZD-POD/IPK-GFI-IZD-POD_1000379/P1080022" xmlDataType="decimal"/>
    </xmlCellPr>
  </singleXmlCell>
  <singleXmlCell id="1161" r="O37" connectionId="0">
    <xmlCellPr id="1" uniqueName="P1080023">
      <xmlPr mapId="2" xpath="/GFI-IZD-POD/IPK-GFI-IZD-POD_1000379/P1080023" xmlDataType="decimal"/>
    </xmlCellPr>
  </singleXmlCell>
  <singleXmlCell id="1162" r="P37" connectionId="0">
    <xmlCellPr id="1" uniqueName="P1082202">
      <xmlPr mapId="2" xpath="/GFI-IZD-POD/IPK-GFI-IZD-POD_1000379/P1082202" xmlDataType="decimal"/>
    </xmlCellPr>
  </singleXmlCell>
  <singleXmlCell id="1163" r="Q37" connectionId="0">
    <xmlCellPr id="1" uniqueName="P1082203">
      <xmlPr mapId="2" xpath="/GFI-IZD-POD/IPK-GFI-IZD-POD_1000379/P1082203" xmlDataType="decimal"/>
    </xmlCellPr>
  </singleXmlCell>
  <singleXmlCell id="1164" r="R37" connectionId="0">
    <xmlCellPr id="1" uniqueName="P1082204">
      <xmlPr mapId="2" xpath="/GFI-IZD-POD/IPK-GFI-IZD-POD_1000379/P1082204" xmlDataType="decimal"/>
    </xmlCellPr>
  </singleXmlCell>
  <singleXmlCell id="1165" r="S37" connectionId="0">
    <xmlCellPr id="1" uniqueName="P1123058">
      <xmlPr mapId="2" xpath="/GFI-IZD-POD/IPK-GFI-IZD-POD_1000379/P1123058" xmlDataType="decimal"/>
    </xmlCellPr>
  </singleXmlCell>
  <singleXmlCell id="1166" r="T37" connectionId="0">
    <xmlCellPr id="1" uniqueName="P1123059">
      <xmlPr mapId="2" xpath="/GFI-IZD-POD/IPK-GFI-IZD-POD_1000379/P1123059" xmlDataType="decimal"/>
    </xmlCellPr>
  </singleXmlCell>
  <singleXmlCell id="1167" r="U37" connectionId="0">
    <xmlCellPr id="1" uniqueName="P1082205">
      <xmlPr mapId="2" xpath="/GFI-IZD-POD/IPK-GFI-IZD-POD_1000379/P1082205" xmlDataType="decimal"/>
    </xmlCellPr>
  </singleXmlCell>
  <singleXmlCell id="1168" r="V37" connectionId="0">
    <xmlCellPr id="1" uniqueName="P1082206">
      <xmlPr mapId="2" xpath="/GFI-IZD-POD/IPK-GFI-IZD-POD_1000379/P1082206" xmlDataType="decimal"/>
    </xmlCellPr>
  </singleXmlCell>
  <singleXmlCell id="1169" r="W37" connectionId="0">
    <xmlCellPr id="1" uniqueName="P1082207">
      <xmlPr mapId="2" xpath="/GFI-IZD-POD/IPK-GFI-IZD-POD_1000379/P1082207" xmlDataType="decimal"/>
    </xmlCellPr>
  </singleXmlCell>
  <singleXmlCell id="1170" r="X37" connectionId="0">
    <xmlCellPr id="1" uniqueName="P1082208">
      <xmlPr mapId="2" xpath="/GFI-IZD-POD/IPK-GFI-IZD-POD_1000379/P1082208" xmlDataType="decimal"/>
    </xmlCellPr>
  </singleXmlCell>
  <singleXmlCell id="1171" r="Y37" connectionId="0">
    <xmlCellPr id="1" uniqueName="P1082209">
      <xmlPr mapId="2" xpath="/GFI-IZD-POD/IPK-GFI-IZD-POD_1000379/P1082209" xmlDataType="decimal"/>
    </xmlCellPr>
  </singleXmlCell>
  <singleXmlCell id="1172" r="H38" connectionId="0">
    <xmlCellPr id="1" uniqueName="P1080024">
      <xmlPr mapId="2" xpath="/GFI-IZD-POD/IPK-GFI-IZD-POD_1000379/P1080024" xmlDataType="decimal"/>
    </xmlCellPr>
  </singleXmlCell>
  <singleXmlCell id="1173" r="I38" connectionId="0">
    <xmlCellPr id="1" uniqueName="P1080025">
      <xmlPr mapId="2" xpath="/GFI-IZD-POD/IPK-GFI-IZD-POD_1000379/P1080025" xmlDataType="decimal"/>
    </xmlCellPr>
  </singleXmlCell>
  <singleXmlCell id="1174" r="J38" connectionId="0">
    <xmlCellPr id="1" uniqueName="P1080026">
      <xmlPr mapId="2" xpath="/GFI-IZD-POD/IPK-GFI-IZD-POD_1000379/P1080026" xmlDataType="decimal"/>
    </xmlCellPr>
  </singleXmlCell>
  <singleXmlCell id="1175" r="K38" connectionId="0">
    <xmlCellPr id="1" uniqueName="P1080027">
      <xmlPr mapId="2" xpath="/GFI-IZD-POD/IPK-GFI-IZD-POD_1000379/P1080027" xmlDataType="decimal"/>
    </xmlCellPr>
  </singleXmlCell>
  <singleXmlCell id="1176" r="L38" connectionId="0">
    <xmlCellPr id="1" uniqueName="P1080028">
      <xmlPr mapId="2" xpath="/GFI-IZD-POD/IPK-GFI-IZD-POD_1000379/P1080028" xmlDataType="decimal"/>
    </xmlCellPr>
  </singleXmlCell>
  <singleXmlCell id="1177" r="M38" connectionId="0">
    <xmlCellPr id="1" uniqueName="P1080029">
      <xmlPr mapId="2" xpath="/GFI-IZD-POD/IPK-GFI-IZD-POD_1000379/P1080029" xmlDataType="decimal"/>
    </xmlCellPr>
  </singleXmlCell>
  <singleXmlCell id="1178" r="N38" connectionId="0">
    <xmlCellPr id="1" uniqueName="P1080030">
      <xmlPr mapId="2" xpath="/GFI-IZD-POD/IPK-GFI-IZD-POD_1000379/P1080030" xmlDataType="decimal"/>
    </xmlCellPr>
  </singleXmlCell>
  <singleXmlCell id="1179" r="O38" connectionId="0">
    <xmlCellPr id="1" uniqueName="P1080031">
      <xmlPr mapId="2" xpath="/GFI-IZD-POD/IPK-GFI-IZD-POD_1000379/P1080031" xmlDataType="decimal"/>
    </xmlCellPr>
  </singleXmlCell>
  <singleXmlCell id="1180" r="P38" connectionId="0">
    <xmlCellPr id="1" uniqueName="P1082210">
      <xmlPr mapId="2" xpath="/GFI-IZD-POD/IPK-GFI-IZD-POD_1000379/P1082210" xmlDataType="decimal"/>
    </xmlCellPr>
  </singleXmlCell>
  <singleXmlCell id="1181" r="Q38" connectionId="0">
    <xmlCellPr id="1" uniqueName="P1082211">
      <xmlPr mapId="2" xpath="/GFI-IZD-POD/IPK-GFI-IZD-POD_1000379/P1082211" xmlDataType="decimal"/>
    </xmlCellPr>
  </singleXmlCell>
  <singleXmlCell id="1182" r="R38" connectionId="0">
    <xmlCellPr id="1" uniqueName="P1082212">
      <xmlPr mapId="2" xpath="/GFI-IZD-POD/IPK-GFI-IZD-POD_1000379/P1082212" xmlDataType="decimal"/>
    </xmlCellPr>
  </singleXmlCell>
  <singleXmlCell id="1183" r="S38" connectionId="0">
    <xmlCellPr id="1" uniqueName="P1123060">
      <xmlPr mapId="2" xpath="/GFI-IZD-POD/IPK-GFI-IZD-POD_1000379/P1123060" xmlDataType="decimal"/>
    </xmlCellPr>
  </singleXmlCell>
  <singleXmlCell id="1184" r="T38" connectionId="0">
    <xmlCellPr id="1" uniqueName="P1123061">
      <xmlPr mapId="2" xpath="/GFI-IZD-POD/IPK-GFI-IZD-POD_1000379/P1123061" xmlDataType="decimal"/>
    </xmlCellPr>
  </singleXmlCell>
  <singleXmlCell id="1185" r="U38" connectionId="0">
    <xmlCellPr id="1" uniqueName="P1082213">
      <xmlPr mapId="2" xpath="/GFI-IZD-POD/IPK-GFI-IZD-POD_1000379/P1082213" xmlDataType="decimal"/>
    </xmlCellPr>
  </singleXmlCell>
  <singleXmlCell id="1186" r="V38" connectionId="0">
    <xmlCellPr id="1" uniqueName="P1082214">
      <xmlPr mapId="2" xpath="/GFI-IZD-POD/IPK-GFI-IZD-POD_1000379/P1082214" xmlDataType="decimal"/>
    </xmlCellPr>
  </singleXmlCell>
  <singleXmlCell id="1187" r="W38" connectionId="0">
    <xmlCellPr id="1" uniqueName="P1082215">
      <xmlPr mapId="2" xpath="/GFI-IZD-POD/IPK-GFI-IZD-POD_1000379/P1082215" xmlDataType="decimal"/>
    </xmlCellPr>
  </singleXmlCell>
  <singleXmlCell id="1188" r="X38" connectionId="0">
    <xmlCellPr id="1" uniqueName="P1082216">
      <xmlPr mapId="2" xpath="/GFI-IZD-POD/IPK-GFI-IZD-POD_1000379/P1082216" xmlDataType="decimal"/>
    </xmlCellPr>
  </singleXmlCell>
  <singleXmlCell id="1189" r="Y38" connectionId="0">
    <xmlCellPr id="1" uniqueName="P1082217">
      <xmlPr mapId="2" xpath="/GFI-IZD-POD/IPK-GFI-IZD-POD_1000379/P1082217" xmlDataType="decimal"/>
    </xmlCellPr>
  </singleXmlCell>
  <singleXmlCell id="1190" r="H39" connectionId="0">
    <xmlCellPr id="1" uniqueName="P1080032">
      <xmlPr mapId="2" xpath="/GFI-IZD-POD/IPK-GFI-IZD-POD_1000379/P1080032" xmlDataType="decimal"/>
    </xmlCellPr>
  </singleXmlCell>
  <singleXmlCell id="1191" r="I39" connectionId="0">
    <xmlCellPr id="1" uniqueName="P1080033">
      <xmlPr mapId="2" xpath="/GFI-IZD-POD/IPK-GFI-IZD-POD_1000379/P1080033" xmlDataType="decimal"/>
    </xmlCellPr>
  </singleXmlCell>
  <singleXmlCell id="1192" r="J39" connectionId="0">
    <xmlCellPr id="1" uniqueName="P1080034">
      <xmlPr mapId="2" xpath="/GFI-IZD-POD/IPK-GFI-IZD-POD_1000379/P1080034" xmlDataType="decimal"/>
    </xmlCellPr>
  </singleXmlCell>
  <singleXmlCell id="1193" r="K39" connectionId="0">
    <xmlCellPr id="1" uniqueName="P1080035">
      <xmlPr mapId="2" xpath="/GFI-IZD-POD/IPK-GFI-IZD-POD_1000379/P1080035" xmlDataType="decimal"/>
    </xmlCellPr>
  </singleXmlCell>
  <singleXmlCell id="1194" r="L39" connectionId="0">
    <xmlCellPr id="1" uniqueName="P1080036">
      <xmlPr mapId="2" xpath="/GFI-IZD-POD/IPK-GFI-IZD-POD_1000379/P1080036" xmlDataType="decimal"/>
    </xmlCellPr>
  </singleXmlCell>
  <singleXmlCell id="1195" r="M39" connectionId="0">
    <xmlCellPr id="1" uniqueName="P1080037">
      <xmlPr mapId="2" xpath="/GFI-IZD-POD/IPK-GFI-IZD-POD_1000379/P1080037" xmlDataType="decimal"/>
    </xmlCellPr>
  </singleXmlCell>
  <singleXmlCell id="1196" r="N39" connectionId="0">
    <xmlCellPr id="1" uniqueName="P1080038">
      <xmlPr mapId="2" xpath="/GFI-IZD-POD/IPK-GFI-IZD-POD_1000379/P1080038" xmlDataType="decimal"/>
    </xmlCellPr>
  </singleXmlCell>
  <singleXmlCell id="1197" r="O39" connectionId="0">
    <xmlCellPr id="1" uniqueName="P1080039">
      <xmlPr mapId="2" xpath="/GFI-IZD-POD/IPK-GFI-IZD-POD_1000379/P1080039" xmlDataType="decimal"/>
    </xmlCellPr>
  </singleXmlCell>
  <singleXmlCell id="1198" r="P39" connectionId="0">
    <xmlCellPr id="1" uniqueName="P1082220">
      <xmlPr mapId="2" xpath="/GFI-IZD-POD/IPK-GFI-IZD-POD_1000379/P1082220" xmlDataType="decimal"/>
    </xmlCellPr>
  </singleXmlCell>
  <singleXmlCell id="1199" r="Q39" connectionId="0">
    <xmlCellPr id="1" uniqueName="P1082222">
      <xmlPr mapId="2" xpath="/GFI-IZD-POD/IPK-GFI-IZD-POD_1000379/P1082222" xmlDataType="decimal"/>
    </xmlCellPr>
  </singleXmlCell>
  <singleXmlCell id="1200" r="R39" connectionId="0">
    <xmlCellPr id="1" uniqueName="P1082224">
      <xmlPr mapId="2" xpath="/GFI-IZD-POD/IPK-GFI-IZD-POD_1000379/P1082224" xmlDataType="decimal"/>
    </xmlCellPr>
  </singleXmlCell>
  <singleXmlCell id="1201" r="S39" connectionId="0">
    <xmlCellPr id="1" uniqueName="P1123062">
      <xmlPr mapId="2" xpath="/GFI-IZD-POD/IPK-GFI-IZD-POD_1000379/P1123062" xmlDataType="decimal"/>
    </xmlCellPr>
  </singleXmlCell>
  <singleXmlCell id="1202" r="T39" connectionId="0">
    <xmlCellPr id="1" uniqueName="P1123063">
      <xmlPr mapId="2" xpath="/GFI-IZD-POD/IPK-GFI-IZD-POD_1000379/P1123063" xmlDataType="decimal"/>
    </xmlCellPr>
  </singleXmlCell>
  <singleXmlCell id="1203" r="U39" connectionId="0">
    <xmlCellPr id="1" uniqueName="P1082225">
      <xmlPr mapId="2" xpath="/GFI-IZD-POD/IPK-GFI-IZD-POD_1000379/P1082225" xmlDataType="decimal"/>
    </xmlCellPr>
  </singleXmlCell>
  <singleXmlCell id="1204" r="V39" connectionId="0">
    <xmlCellPr id="1" uniqueName="P1082227">
      <xmlPr mapId="2" xpath="/GFI-IZD-POD/IPK-GFI-IZD-POD_1000379/P1082227" xmlDataType="decimal"/>
    </xmlCellPr>
  </singleXmlCell>
  <singleXmlCell id="1205" r="W39" connectionId="0">
    <xmlCellPr id="1" uniqueName="P1082229">
      <xmlPr mapId="2" xpath="/GFI-IZD-POD/IPK-GFI-IZD-POD_1000379/P1082229" xmlDataType="decimal"/>
    </xmlCellPr>
  </singleXmlCell>
  <singleXmlCell id="1206" r="X39" connectionId="0">
    <xmlCellPr id="1" uniqueName="P1082232">
      <xmlPr mapId="2" xpath="/GFI-IZD-POD/IPK-GFI-IZD-POD_1000379/P1082232" xmlDataType="decimal"/>
    </xmlCellPr>
  </singleXmlCell>
  <singleXmlCell id="1207" r="Y39" connectionId="0">
    <xmlCellPr id="1" uniqueName="P1082234">
      <xmlPr mapId="2" xpath="/GFI-IZD-POD/IPK-GFI-IZD-POD_1000379/P1082234" xmlDataType="decimal"/>
    </xmlCellPr>
  </singleXmlCell>
  <singleXmlCell id="1208" r="H40" connectionId="0">
    <xmlCellPr id="1" uniqueName="P1080040">
      <xmlPr mapId="2" xpath="/GFI-IZD-POD/IPK-GFI-IZD-POD_1000379/P1080040" xmlDataType="decimal"/>
    </xmlCellPr>
  </singleXmlCell>
  <singleXmlCell id="1209" r="I40" connectionId="0">
    <xmlCellPr id="1" uniqueName="P1080041">
      <xmlPr mapId="2" xpath="/GFI-IZD-POD/IPK-GFI-IZD-POD_1000379/P1080041" xmlDataType="decimal"/>
    </xmlCellPr>
  </singleXmlCell>
  <singleXmlCell id="1210" r="J40" connectionId="0">
    <xmlCellPr id="1" uniqueName="P1080042">
      <xmlPr mapId="2" xpath="/GFI-IZD-POD/IPK-GFI-IZD-POD_1000379/P1080042" xmlDataType="decimal"/>
    </xmlCellPr>
  </singleXmlCell>
  <singleXmlCell id="1211" r="K40" connectionId="0">
    <xmlCellPr id="1" uniqueName="P1080043">
      <xmlPr mapId="2" xpath="/GFI-IZD-POD/IPK-GFI-IZD-POD_1000379/P1080043" xmlDataType="decimal"/>
    </xmlCellPr>
  </singleXmlCell>
  <singleXmlCell id="1212" r="L40" connectionId="0">
    <xmlCellPr id="1" uniqueName="P1080044">
      <xmlPr mapId="2" xpath="/GFI-IZD-POD/IPK-GFI-IZD-POD_1000379/P1080044" xmlDataType="decimal"/>
    </xmlCellPr>
  </singleXmlCell>
  <singleXmlCell id="1213" r="M40" connectionId="0">
    <xmlCellPr id="1" uniqueName="P1080045">
      <xmlPr mapId="2" xpath="/GFI-IZD-POD/IPK-GFI-IZD-POD_1000379/P1080045" xmlDataType="decimal"/>
    </xmlCellPr>
  </singleXmlCell>
  <singleXmlCell id="1214" r="N40" connectionId="0">
    <xmlCellPr id="1" uniqueName="P1080046">
      <xmlPr mapId="2" xpath="/GFI-IZD-POD/IPK-GFI-IZD-POD_1000379/P1080046" xmlDataType="decimal"/>
    </xmlCellPr>
  </singleXmlCell>
  <singleXmlCell id="1215" r="O40" connectionId="0">
    <xmlCellPr id="1" uniqueName="P1080047">
      <xmlPr mapId="2" xpath="/GFI-IZD-POD/IPK-GFI-IZD-POD_1000379/P1080047" xmlDataType="decimal"/>
    </xmlCellPr>
  </singleXmlCell>
  <singleXmlCell id="1216" r="P40" connectionId="0">
    <xmlCellPr id="1" uniqueName="P1082236">
      <xmlPr mapId="2" xpath="/GFI-IZD-POD/IPK-GFI-IZD-POD_1000379/P1082236" xmlDataType="decimal"/>
    </xmlCellPr>
  </singleXmlCell>
  <singleXmlCell id="1217" r="Q40" connectionId="0">
    <xmlCellPr id="1" uniqueName="P1082248">
      <xmlPr mapId="2" xpath="/GFI-IZD-POD/IPK-GFI-IZD-POD_1000379/P1082248" xmlDataType="decimal"/>
    </xmlCellPr>
  </singleXmlCell>
  <singleXmlCell id="1218" r="R40" connectionId="0">
    <xmlCellPr id="1" uniqueName="P1082250">
      <xmlPr mapId="2" xpath="/GFI-IZD-POD/IPK-GFI-IZD-POD_1000379/P1082250" xmlDataType="decimal"/>
    </xmlCellPr>
  </singleXmlCell>
  <singleXmlCell id="1219" r="S40" connectionId="0">
    <xmlCellPr id="1" uniqueName="P1123064">
      <xmlPr mapId="2" xpath="/GFI-IZD-POD/IPK-GFI-IZD-POD_1000379/P1123064" xmlDataType="decimal"/>
    </xmlCellPr>
  </singleXmlCell>
  <singleXmlCell id="1220" r="T40" connectionId="0">
    <xmlCellPr id="1" uniqueName="P1123065">
      <xmlPr mapId="2" xpath="/GFI-IZD-POD/IPK-GFI-IZD-POD_1000379/P1123065" xmlDataType="decimal"/>
    </xmlCellPr>
  </singleXmlCell>
  <singleXmlCell id="1221" r="U40" connectionId="0">
    <xmlCellPr id="1" uniqueName="P1082252">
      <xmlPr mapId="2" xpath="/GFI-IZD-POD/IPK-GFI-IZD-POD_1000379/P1082252" xmlDataType="decimal"/>
    </xmlCellPr>
  </singleXmlCell>
  <singleXmlCell id="1222" r="V40" connectionId="0">
    <xmlCellPr id="1" uniqueName="P1082254">
      <xmlPr mapId="2" xpath="/GFI-IZD-POD/IPK-GFI-IZD-POD_1000379/P1082254" xmlDataType="decimal"/>
    </xmlCellPr>
  </singleXmlCell>
  <singleXmlCell id="1223" r="W40" connectionId="0">
    <xmlCellPr id="1" uniqueName="P1082256">
      <xmlPr mapId="2" xpath="/GFI-IZD-POD/IPK-GFI-IZD-POD_1000379/P1082256" xmlDataType="decimal"/>
    </xmlCellPr>
  </singleXmlCell>
  <singleXmlCell id="1224" r="X40" connectionId="0">
    <xmlCellPr id="1" uniqueName="P1082257">
      <xmlPr mapId="2" xpath="/GFI-IZD-POD/IPK-GFI-IZD-POD_1000379/P1082257" xmlDataType="decimal"/>
    </xmlCellPr>
  </singleXmlCell>
  <singleXmlCell id="1225" r="Y40" connectionId="0">
    <xmlCellPr id="1" uniqueName="P1082259">
      <xmlPr mapId="2" xpath="/GFI-IZD-POD/IPK-GFI-IZD-POD_1000379/P1082259" xmlDataType="decimal"/>
    </xmlCellPr>
  </singleXmlCell>
  <singleXmlCell id="1226" r="H41" connectionId="0">
    <xmlCellPr id="1" uniqueName="P1080048">
      <xmlPr mapId="2" xpath="/GFI-IZD-POD/IPK-GFI-IZD-POD_1000379/P1080048" xmlDataType="decimal"/>
    </xmlCellPr>
  </singleXmlCell>
  <singleXmlCell id="1227" r="I41" connectionId="0">
    <xmlCellPr id="1" uniqueName="P1080049">
      <xmlPr mapId="2" xpath="/GFI-IZD-POD/IPK-GFI-IZD-POD_1000379/P1080049" xmlDataType="decimal"/>
    </xmlCellPr>
  </singleXmlCell>
  <singleXmlCell id="1228" r="J41" connectionId="0">
    <xmlCellPr id="1" uniqueName="P1080050">
      <xmlPr mapId="2" xpath="/GFI-IZD-POD/IPK-GFI-IZD-POD_1000379/P1080050" xmlDataType="decimal"/>
    </xmlCellPr>
  </singleXmlCell>
  <singleXmlCell id="1229" r="K41" connectionId="0">
    <xmlCellPr id="1" uniqueName="P1080051">
      <xmlPr mapId="2" xpath="/GFI-IZD-POD/IPK-GFI-IZD-POD_1000379/P1080051" xmlDataType="decimal"/>
    </xmlCellPr>
  </singleXmlCell>
  <singleXmlCell id="1230" r="L41" connectionId="0">
    <xmlCellPr id="1" uniqueName="P1080052">
      <xmlPr mapId="2" xpath="/GFI-IZD-POD/IPK-GFI-IZD-POD_1000379/P1080052" xmlDataType="decimal"/>
    </xmlCellPr>
  </singleXmlCell>
  <singleXmlCell id="1231" r="M41" connectionId="0">
    <xmlCellPr id="1" uniqueName="P1080053">
      <xmlPr mapId="2" xpath="/GFI-IZD-POD/IPK-GFI-IZD-POD_1000379/P1080053" xmlDataType="decimal"/>
    </xmlCellPr>
  </singleXmlCell>
  <singleXmlCell id="1232" r="N41" connectionId="0">
    <xmlCellPr id="1" uniqueName="P1080054">
      <xmlPr mapId="2" xpath="/GFI-IZD-POD/IPK-GFI-IZD-POD_1000379/P1080054" xmlDataType="decimal"/>
    </xmlCellPr>
  </singleXmlCell>
  <singleXmlCell id="1233" r="O41" connectionId="0">
    <xmlCellPr id="1" uniqueName="P1080055">
      <xmlPr mapId="2" xpath="/GFI-IZD-POD/IPK-GFI-IZD-POD_1000379/P1080055" xmlDataType="decimal"/>
    </xmlCellPr>
  </singleXmlCell>
  <singleXmlCell id="1234" r="P41" connectionId="0">
    <xmlCellPr id="1" uniqueName="P1082260">
      <xmlPr mapId="2" xpath="/GFI-IZD-POD/IPK-GFI-IZD-POD_1000379/P1082260" xmlDataType="decimal"/>
    </xmlCellPr>
  </singleXmlCell>
  <singleXmlCell id="1235" r="Q41" connectionId="0">
    <xmlCellPr id="1" uniqueName="P1082237">
      <xmlPr mapId="2" xpath="/GFI-IZD-POD/IPK-GFI-IZD-POD_1000379/P1082237" xmlDataType="decimal"/>
    </xmlCellPr>
  </singleXmlCell>
  <singleXmlCell id="1236" r="R41" connectionId="0">
    <xmlCellPr id="1" uniqueName="P1082261">
      <xmlPr mapId="2" xpath="/GFI-IZD-POD/IPK-GFI-IZD-POD_1000379/P1082261" xmlDataType="decimal"/>
    </xmlCellPr>
  </singleXmlCell>
  <singleXmlCell id="1237" r="S41" connectionId="0">
    <xmlCellPr id="1" uniqueName="P1123066">
      <xmlPr mapId="2" xpath="/GFI-IZD-POD/IPK-GFI-IZD-POD_1000379/P1123066" xmlDataType="decimal"/>
    </xmlCellPr>
  </singleXmlCell>
  <singleXmlCell id="1238" r="T41" connectionId="0">
    <xmlCellPr id="1" uniqueName="P1123067">
      <xmlPr mapId="2" xpath="/GFI-IZD-POD/IPK-GFI-IZD-POD_1000379/P1123067" xmlDataType="decimal"/>
    </xmlCellPr>
  </singleXmlCell>
  <singleXmlCell id="1239" r="U41" connectionId="0">
    <xmlCellPr id="1" uniqueName="P1082262">
      <xmlPr mapId="2" xpath="/GFI-IZD-POD/IPK-GFI-IZD-POD_1000379/P1082262" xmlDataType="decimal"/>
    </xmlCellPr>
  </singleXmlCell>
  <singleXmlCell id="1240" r="V41" connectionId="0">
    <xmlCellPr id="1" uniqueName="P1082264">
      <xmlPr mapId="2" xpath="/GFI-IZD-POD/IPK-GFI-IZD-POD_1000379/P1082264" xmlDataType="decimal"/>
    </xmlCellPr>
  </singleXmlCell>
  <singleXmlCell id="1241" r="W41" connectionId="0">
    <xmlCellPr id="1" uniqueName="P1082265">
      <xmlPr mapId="2" xpath="/GFI-IZD-POD/IPK-GFI-IZD-POD_1000379/P1082265" xmlDataType="decimal"/>
    </xmlCellPr>
  </singleXmlCell>
  <singleXmlCell id="1242" r="X41" connectionId="0">
    <xmlCellPr id="1" uniqueName="P1082266">
      <xmlPr mapId="2" xpath="/GFI-IZD-POD/IPK-GFI-IZD-POD_1000379/P1082266" xmlDataType="decimal"/>
    </xmlCellPr>
  </singleXmlCell>
  <singleXmlCell id="1243" r="Y41" connectionId="0">
    <xmlCellPr id="1" uniqueName="P1082267">
      <xmlPr mapId="2" xpath="/GFI-IZD-POD/IPK-GFI-IZD-POD_1000379/P1082267" xmlDataType="decimal"/>
    </xmlCellPr>
  </singleXmlCell>
  <singleXmlCell id="1244" r="H42" connectionId="0">
    <xmlCellPr id="1" uniqueName="P1080056">
      <xmlPr mapId="2" xpath="/GFI-IZD-POD/IPK-GFI-IZD-POD_1000379/P1080056" xmlDataType="decimal"/>
    </xmlCellPr>
  </singleXmlCell>
  <singleXmlCell id="1245" r="I42" connectionId="0">
    <xmlCellPr id="1" uniqueName="P1080057">
      <xmlPr mapId="2" xpath="/GFI-IZD-POD/IPK-GFI-IZD-POD_1000379/P1080057" xmlDataType="decimal"/>
    </xmlCellPr>
  </singleXmlCell>
  <singleXmlCell id="1246" r="J42" connectionId="0">
    <xmlCellPr id="1" uniqueName="P1080058">
      <xmlPr mapId="2" xpath="/GFI-IZD-POD/IPK-GFI-IZD-POD_1000379/P1080058" xmlDataType="decimal"/>
    </xmlCellPr>
  </singleXmlCell>
  <singleXmlCell id="1247" r="K42" connectionId="0">
    <xmlCellPr id="1" uniqueName="P1080059">
      <xmlPr mapId="2" xpath="/GFI-IZD-POD/IPK-GFI-IZD-POD_1000379/P1080059" xmlDataType="decimal"/>
    </xmlCellPr>
  </singleXmlCell>
  <singleXmlCell id="1248" r="L42" connectionId="0">
    <xmlCellPr id="1" uniqueName="P1080060">
      <xmlPr mapId="2" xpath="/GFI-IZD-POD/IPK-GFI-IZD-POD_1000379/P1080060" xmlDataType="decimal"/>
    </xmlCellPr>
  </singleXmlCell>
  <singleXmlCell id="1249" r="M42" connectionId="0">
    <xmlCellPr id="1" uniqueName="P1080061">
      <xmlPr mapId="2" xpath="/GFI-IZD-POD/IPK-GFI-IZD-POD_1000379/P1080061" xmlDataType="decimal"/>
    </xmlCellPr>
  </singleXmlCell>
  <singleXmlCell id="1250" r="N42" connectionId="0">
    <xmlCellPr id="1" uniqueName="P1080062">
      <xmlPr mapId="2" xpath="/GFI-IZD-POD/IPK-GFI-IZD-POD_1000379/P1080062" xmlDataType="decimal"/>
    </xmlCellPr>
  </singleXmlCell>
  <singleXmlCell id="1251" r="O42" connectionId="0">
    <xmlCellPr id="1" uniqueName="P1080063">
      <xmlPr mapId="2" xpath="/GFI-IZD-POD/IPK-GFI-IZD-POD_1000379/P1080063" xmlDataType="decimal"/>
    </xmlCellPr>
  </singleXmlCell>
  <singleXmlCell id="1252" r="P42" connectionId="0">
    <xmlCellPr id="1" uniqueName="P1082269">
      <xmlPr mapId="2" xpath="/GFI-IZD-POD/IPK-GFI-IZD-POD_1000379/P1082269" xmlDataType="decimal"/>
    </xmlCellPr>
  </singleXmlCell>
  <singleXmlCell id="1253" r="Q42" connectionId="0">
    <xmlCellPr id="1" uniqueName="P1082270">
      <xmlPr mapId="2" xpath="/GFI-IZD-POD/IPK-GFI-IZD-POD_1000379/P1082270" xmlDataType="decimal"/>
    </xmlCellPr>
  </singleXmlCell>
  <singleXmlCell id="1254" r="R42" connectionId="0">
    <xmlCellPr id="1" uniqueName="P1082239">
      <xmlPr mapId="2" xpath="/GFI-IZD-POD/IPK-GFI-IZD-POD_1000379/P1082239" xmlDataType="decimal"/>
    </xmlCellPr>
  </singleXmlCell>
  <singleXmlCell id="1255" r="S42" connectionId="0">
    <xmlCellPr id="1" uniqueName="P1123068">
      <xmlPr mapId="2" xpath="/GFI-IZD-POD/IPK-GFI-IZD-POD_1000379/P1123068" xmlDataType="decimal"/>
    </xmlCellPr>
  </singleXmlCell>
  <singleXmlCell id="1256" r="T42" connectionId="0">
    <xmlCellPr id="1" uniqueName="P1123069">
      <xmlPr mapId="2" xpath="/GFI-IZD-POD/IPK-GFI-IZD-POD_1000379/P1123069" xmlDataType="decimal"/>
    </xmlCellPr>
  </singleXmlCell>
  <singleXmlCell id="1257" r="U42" connectionId="0">
    <xmlCellPr id="1" uniqueName="P1082272">
      <xmlPr mapId="2" xpath="/GFI-IZD-POD/IPK-GFI-IZD-POD_1000379/P1082272" xmlDataType="decimal"/>
    </xmlCellPr>
  </singleXmlCell>
  <singleXmlCell id="1258" r="V42" connectionId="0">
    <xmlCellPr id="1" uniqueName="P1082273">
      <xmlPr mapId="2" xpath="/GFI-IZD-POD/IPK-GFI-IZD-POD_1000379/P1082273" xmlDataType="decimal"/>
    </xmlCellPr>
  </singleXmlCell>
  <singleXmlCell id="1259" r="W42" connectionId="0">
    <xmlCellPr id="1" uniqueName="P1082275">
      <xmlPr mapId="2" xpath="/GFI-IZD-POD/IPK-GFI-IZD-POD_1000379/P1082275" xmlDataType="decimal"/>
    </xmlCellPr>
  </singleXmlCell>
  <singleXmlCell id="1260" r="X42" connectionId="0">
    <xmlCellPr id="1" uniqueName="P1082276">
      <xmlPr mapId="2" xpath="/GFI-IZD-POD/IPK-GFI-IZD-POD_1000379/P1082276" xmlDataType="decimal"/>
    </xmlCellPr>
  </singleXmlCell>
  <singleXmlCell id="1261" r="Y42" connectionId="0">
    <xmlCellPr id="1" uniqueName="P1082277">
      <xmlPr mapId="2" xpath="/GFI-IZD-POD/IPK-GFI-IZD-POD_1000379/P1082277" xmlDataType="decimal"/>
    </xmlCellPr>
  </singleXmlCell>
  <singleXmlCell id="1262" r="H43" connectionId="0">
    <xmlCellPr id="1" uniqueName="P1080064">
      <xmlPr mapId="2" xpath="/GFI-IZD-POD/IPK-GFI-IZD-POD_1000379/P1080064" xmlDataType="decimal"/>
    </xmlCellPr>
  </singleXmlCell>
  <singleXmlCell id="1263" r="I43" connectionId="0">
    <xmlCellPr id="1" uniqueName="P1080065">
      <xmlPr mapId="2" xpath="/GFI-IZD-POD/IPK-GFI-IZD-POD_1000379/P1080065" xmlDataType="decimal"/>
    </xmlCellPr>
  </singleXmlCell>
  <singleXmlCell id="1264" r="J43" connectionId="0">
    <xmlCellPr id="1" uniqueName="P1080066">
      <xmlPr mapId="2" xpath="/GFI-IZD-POD/IPK-GFI-IZD-POD_1000379/P1080066" xmlDataType="decimal"/>
    </xmlCellPr>
  </singleXmlCell>
  <singleXmlCell id="1265" r="K43" connectionId="0">
    <xmlCellPr id="1" uniqueName="P1080067">
      <xmlPr mapId="2" xpath="/GFI-IZD-POD/IPK-GFI-IZD-POD_1000379/P1080067" xmlDataType="decimal"/>
    </xmlCellPr>
  </singleXmlCell>
  <singleXmlCell id="1266" r="L43" connectionId="0">
    <xmlCellPr id="1" uniqueName="P1080068">
      <xmlPr mapId="2" xpath="/GFI-IZD-POD/IPK-GFI-IZD-POD_1000379/P1080068" xmlDataType="decimal"/>
    </xmlCellPr>
  </singleXmlCell>
  <singleXmlCell id="1267" r="M43" connectionId="0">
    <xmlCellPr id="1" uniqueName="P1080069">
      <xmlPr mapId="2" xpath="/GFI-IZD-POD/IPK-GFI-IZD-POD_1000379/P1080069" xmlDataType="decimal"/>
    </xmlCellPr>
  </singleXmlCell>
  <singleXmlCell id="1268" r="N43" connectionId="0">
    <xmlCellPr id="1" uniqueName="P1080070">
      <xmlPr mapId="2" xpath="/GFI-IZD-POD/IPK-GFI-IZD-POD_1000379/P1080070" xmlDataType="decimal"/>
    </xmlCellPr>
  </singleXmlCell>
  <singleXmlCell id="1269" r="O43" connectionId="0">
    <xmlCellPr id="1" uniqueName="P1080071">
      <xmlPr mapId="2" xpath="/GFI-IZD-POD/IPK-GFI-IZD-POD_1000379/P1080071" xmlDataType="decimal"/>
    </xmlCellPr>
  </singleXmlCell>
  <singleXmlCell id="1270" r="P43" connectionId="0">
    <xmlCellPr id="1" uniqueName="P1082278">
      <xmlPr mapId="2" xpath="/GFI-IZD-POD/IPK-GFI-IZD-POD_1000379/P1082278" xmlDataType="decimal"/>
    </xmlCellPr>
  </singleXmlCell>
  <singleXmlCell id="1271" r="Q43" connectionId="0">
    <xmlCellPr id="1" uniqueName="P1082279">
      <xmlPr mapId="2" xpath="/GFI-IZD-POD/IPK-GFI-IZD-POD_1000379/P1082279" xmlDataType="decimal"/>
    </xmlCellPr>
  </singleXmlCell>
  <singleXmlCell id="1272" r="R43" connectionId="0">
    <xmlCellPr id="1" uniqueName="P1082280">
      <xmlPr mapId="2" xpath="/GFI-IZD-POD/IPK-GFI-IZD-POD_1000379/P1082280" xmlDataType="decimal"/>
    </xmlCellPr>
  </singleXmlCell>
  <singleXmlCell id="1273" r="S43" connectionId="0">
    <xmlCellPr id="1" uniqueName="P1123070">
      <xmlPr mapId="2" xpath="/GFI-IZD-POD/IPK-GFI-IZD-POD_1000379/P1123070" xmlDataType="decimal"/>
    </xmlCellPr>
  </singleXmlCell>
  <singleXmlCell id="1274" r="T43" connectionId="0">
    <xmlCellPr id="1" uniqueName="P1123071">
      <xmlPr mapId="2" xpath="/GFI-IZD-POD/IPK-GFI-IZD-POD_1000379/P1123071" xmlDataType="decimal"/>
    </xmlCellPr>
  </singleXmlCell>
  <singleXmlCell id="1275" r="U43" connectionId="0">
    <xmlCellPr id="1" uniqueName="P1082245">
      <xmlPr mapId="2" xpath="/GFI-IZD-POD/IPK-GFI-IZD-POD_1000379/P1082245" xmlDataType="decimal"/>
    </xmlCellPr>
  </singleXmlCell>
  <singleXmlCell id="1276" r="V43" connectionId="0">
    <xmlCellPr id="1" uniqueName="P1082282">
      <xmlPr mapId="2" xpath="/GFI-IZD-POD/IPK-GFI-IZD-POD_1000379/P1082282" xmlDataType="decimal"/>
    </xmlCellPr>
  </singleXmlCell>
  <singleXmlCell id="1277" r="W43" connectionId="0">
    <xmlCellPr id="1" uniqueName="P1082284">
      <xmlPr mapId="2" xpath="/GFI-IZD-POD/IPK-GFI-IZD-POD_1000379/P1082284" xmlDataType="decimal"/>
    </xmlCellPr>
  </singleXmlCell>
  <singleXmlCell id="1278" r="X43" connectionId="0">
    <xmlCellPr id="1" uniqueName="P1082285">
      <xmlPr mapId="2" xpath="/GFI-IZD-POD/IPK-GFI-IZD-POD_1000379/P1082285" xmlDataType="decimal"/>
    </xmlCellPr>
  </singleXmlCell>
  <singleXmlCell id="1279" r="Y43" connectionId="0">
    <xmlCellPr id="1" uniqueName="P1082286">
      <xmlPr mapId="2" xpath="/GFI-IZD-POD/IPK-GFI-IZD-POD_1000379/P1082286" xmlDataType="decimal"/>
    </xmlCellPr>
  </singleXmlCell>
  <singleXmlCell id="1280" r="H44" connectionId="0">
    <xmlCellPr id="1" uniqueName="P1080072">
      <xmlPr mapId="2" xpath="/GFI-IZD-POD/IPK-GFI-IZD-POD_1000379/P1080072" xmlDataType="decimal"/>
    </xmlCellPr>
  </singleXmlCell>
  <singleXmlCell id="1281" r="I44" connectionId="0">
    <xmlCellPr id="1" uniqueName="P1080073">
      <xmlPr mapId="2" xpath="/GFI-IZD-POD/IPK-GFI-IZD-POD_1000379/P1080073" xmlDataType="decimal"/>
    </xmlCellPr>
  </singleXmlCell>
  <singleXmlCell id="1282" r="J44" connectionId="0">
    <xmlCellPr id="1" uniqueName="P1080074">
      <xmlPr mapId="2" xpath="/GFI-IZD-POD/IPK-GFI-IZD-POD_1000379/P1080074" xmlDataType="decimal"/>
    </xmlCellPr>
  </singleXmlCell>
  <singleXmlCell id="1283" r="K44" connectionId="0">
    <xmlCellPr id="1" uniqueName="P1080075">
      <xmlPr mapId="2" xpath="/GFI-IZD-POD/IPK-GFI-IZD-POD_1000379/P1080075" xmlDataType="decimal"/>
    </xmlCellPr>
  </singleXmlCell>
  <singleXmlCell id="1284" r="L44" connectionId="0">
    <xmlCellPr id="1" uniqueName="P1080076">
      <xmlPr mapId="2" xpath="/GFI-IZD-POD/IPK-GFI-IZD-POD_1000379/P1080076" xmlDataType="decimal"/>
    </xmlCellPr>
  </singleXmlCell>
  <singleXmlCell id="1285" r="M44" connectionId="0">
    <xmlCellPr id="1" uniqueName="P1080077">
      <xmlPr mapId="2" xpath="/GFI-IZD-POD/IPK-GFI-IZD-POD_1000379/P1080077" xmlDataType="decimal"/>
    </xmlCellPr>
  </singleXmlCell>
  <singleXmlCell id="1286" r="N44" connectionId="0">
    <xmlCellPr id="1" uniqueName="P1080078">
      <xmlPr mapId="2" xpath="/GFI-IZD-POD/IPK-GFI-IZD-POD_1000379/P1080078" xmlDataType="decimal"/>
    </xmlCellPr>
  </singleXmlCell>
  <singleXmlCell id="1287" r="O44" connectionId="0">
    <xmlCellPr id="1" uniqueName="P1080079">
      <xmlPr mapId="2" xpath="/GFI-IZD-POD/IPK-GFI-IZD-POD_1000379/P1080079" xmlDataType="decimal"/>
    </xmlCellPr>
  </singleXmlCell>
  <singleXmlCell id="1288" r="P44" connectionId="0">
    <xmlCellPr id="1" uniqueName="P1082288">
      <xmlPr mapId="2" xpath="/GFI-IZD-POD/IPK-GFI-IZD-POD_1000379/P1082288" xmlDataType="decimal"/>
    </xmlCellPr>
  </singleXmlCell>
  <singleXmlCell id="1289" r="Q44" connectionId="0">
    <xmlCellPr id="1" uniqueName="P1082289">
      <xmlPr mapId="2" xpath="/GFI-IZD-POD/IPK-GFI-IZD-POD_1000379/P1082289" xmlDataType="decimal"/>
    </xmlCellPr>
  </singleXmlCell>
  <singleXmlCell id="1290" r="R44" connectionId="0">
    <xmlCellPr id="1" uniqueName="P1082290">
      <xmlPr mapId="2" xpath="/GFI-IZD-POD/IPK-GFI-IZD-POD_1000379/P1082290" xmlDataType="decimal"/>
    </xmlCellPr>
  </singleXmlCell>
  <singleXmlCell id="1291" r="S44" connectionId="0">
    <xmlCellPr id="1" uniqueName="P1123072">
      <xmlPr mapId="2" xpath="/GFI-IZD-POD/IPK-GFI-IZD-POD_1000379/P1123072" xmlDataType="decimal"/>
    </xmlCellPr>
  </singleXmlCell>
  <singleXmlCell id="1292" r="T44" connectionId="0">
    <xmlCellPr id="1" uniqueName="P1123073">
      <xmlPr mapId="2" xpath="/GFI-IZD-POD/IPK-GFI-IZD-POD_1000379/P1123073" xmlDataType="decimal"/>
    </xmlCellPr>
  </singleXmlCell>
  <singleXmlCell id="1293" r="U44" connectionId="0">
    <xmlCellPr id="1" uniqueName="P1082292">
      <xmlPr mapId="2" xpath="/GFI-IZD-POD/IPK-GFI-IZD-POD_1000379/P1082292" xmlDataType="decimal"/>
    </xmlCellPr>
  </singleXmlCell>
  <singleXmlCell id="1294" r="V44" connectionId="0">
    <xmlCellPr id="1" uniqueName="P1082247">
      <xmlPr mapId="2" xpath="/GFI-IZD-POD/IPK-GFI-IZD-POD_1000379/P1082247" xmlDataType="decimal"/>
    </xmlCellPr>
  </singleXmlCell>
  <singleXmlCell id="1295" r="W44" connectionId="0">
    <xmlCellPr id="1" uniqueName="P1082295">
      <xmlPr mapId="2" xpath="/GFI-IZD-POD/IPK-GFI-IZD-POD_1000379/P1082295" xmlDataType="decimal"/>
    </xmlCellPr>
  </singleXmlCell>
  <singleXmlCell id="1296" r="X44" connectionId="0">
    <xmlCellPr id="1" uniqueName="P1082298">
      <xmlPr mapId="2" xpath="/GFI-IZD-POD/IPK-GFI-IZD-POD_1000379/P1082298" xmlDataType="decimal"/>
    </xmlCellPr>
  </singleXmlCell>
  <singleXmlCell id="1297" r="Y44" connectionId="0">
    <xmlCellPr id="1" uniqueName="P1082300">
      <xmlPr mapId="2" xpath="/GFI-IZD-POD/IPK-GFI-IZD-POD_1000379/P1082300" xmlDataType="decimal"/>
    </xmlCellPr>
  </singleXmlCell>
  <singleXmlCell id="1298" r="H45" connectionId="0">
    <xmlCellPr id="1" uniqueName="P1080080">
      <xmlPr mapId="2" xpath="/GFI-IZD-POD/IPK-GFI-IZD-POD_1000379/P1080080" xmlDataType="decimal"/>
    </xmlCellPr>
  </singleXmlCell>
  <singleXmlCell id="1299" r="I45" connectionId="0">
    <xmlCellPr id="1" uniqueName="P1080081">
      <xmlPr mapId="2" xpath="/GFI-IZD-POD/IPK-GFI-IZD-POD_1000379/P1080081" xmlDataType="decimal"/>
    </xmlCellPr>
  </singleXmlCell>
  <singleXmlCell id="1300" r="J45" connectionId="0">
    <xmlCellPr id="1" uniqueName="P1080082">
      <xmlPr mapId="2" xpath="/GFI-IZD-POD/IPK-GFI-IZD-POD_1000379/P1080082" xmlDataType="decimal"/>
    </xmlCellPr>
  </singleXmlCell>
  <singleXmlCell id="1301" r="K45" connectionId="0">
    <xmlCellPr id="1" uniqueName="P1080083">
      <xmlPr mapId="2" xpath="/GFI-IZD-POD/IPK-GFI-IZD-POD_1000379/P1080083" xmlDataType="decimal"/>
    </xmlCellPr>
  </singleXmlCell>
  <singleXmlCell id="1302" r="L45" connectionId="0">
    <xmlCellPr id="1" uniqueName="P1080084">
      <xmlPr mapId="2" xpath="/GFI-IZD-POD/IPK-GFI-IZD-POD_1000379/P1080084" xmlDataType="decimal"/>
    </xmlCellPr>
  </singleXmlCell>
  <singleXmlCell id="1303" r="M45" connectionId="0">
    <xmlCellPr id="1" uniqueName="P1080085">
      <xmlPr mapId="2" xpath="/GFI-IZD-POD/IPK-GFI-IZD-POD_1000379/P1080085" xmlDataType="decimal"/>
    </xmlCellPr>
  </singleXmlCell>
  <singleXmlCell id="1304" r="N45" connectionId="0">
    <xmlCellPr id="1" uniqueName="P1080086">
      <xmlPr mapId="2" xpath="/GFI-IZD-POD/IPK-GFI-IZD-POD_1000379/P1080086" xmlDataType="decimal"/>
    </xmlCellPr>
  </singleXmlCell>
  <singleXmlCell id="1305" r="O45" connectionId="0">
    <xmlCellPr id="1" uniqueName="P1080087">
      <xmlPr mapId="2" xpath="/GFI-IZD-POD/IPK-GFI-IZD-POD_1000379/P1080087" xmlDataType="decimal"/>
    </xmlCellPr>
  </singleXmlCell>
  <singleXmlCell id="1306" r="P45" connectionId="0">
    <xmlCellPr id="1" uniqueName="P1082301">
      <xmlPr mapId="2" xpath="/GFI-IZD-POD/IPK-GFI-IZD-POD_1000379/P1082301" xmlDataType="decimal"/>
    </xmlCellPr>
  </singleXmlCell>
  <singleXmlCell id="1307" r="Q45" connectionId="0">
    <xmlCellPr id="1" uniqueName="P1082322">
      <xmlPr mapId="2" xpath="/GFI-IZD-POD/IPK-GFI-IZD-POD_1000379/P1082322" xmlDataType="decimal"/>
    </xmlCellPr>
  </singleXmlCell>
  <singleXmlCell id="1308" r="R45" connectionId="0">
    <xmlCellPr id="1" uniqueName="P1082323">
      <xmlPr mapId="2" xpath="/GFI-IZD-POD/IPK-GFI-IZD-POD_1000379/P1082323" xmlDataType="decimal"/>
    </xmlCellPr>
  </singleXmlCell>
  <singleXmlCell id="1309" r="S45" connectionId="0">
    <xmlCellPr id="1" uniqueName="P1123074">
      <xmlPr mapId="2" xpath="/GFI-IZD-POD/IPK-GFI-IZD-POD_1000379/P1123074" xmlDataType="decimal"/>
    </xmlCellPr>
  </singleXmlCell>
  <singleXmlCell id="1310" r="T45" connectionId="0">
    <xmlCellPr id="1" uniqueName="P1123075">
      <xmlPr mapId="2" xpath="/GFI-IZD-POD/IPK-GFI-IZD-POD_1000379/P1123075" xmlDataType="decimal"/>
    </xmlCellPr>
  </singleXmlCell>
  <singleXmlCell id="1311" r="U45" connectionId="0">
    <xmlCellPr id="1" uniqueName="P1082325">
      <xmlPr mapId="2" xpath="/GFI-IZD-POD/IPK-GFI-IZD-POD_1000379/P1082325" xmlDataType="decimal"/>
    </xmlCellPr>
  </singleXmlCell>
  <singleXmlCell id="1312" r="V45" connectionId="0">
    <xmlCellPr id="1" uniqueName="P1082328">
      <xmlPr mapId="2" xpath="/GFI-IZD-POD/IPK-GFI-IZD-POD_1000379/P1082328" xmlDataType="decimal"/>
    </xmlCellPr>
  </singleXmlCell>
  <singleXmlCell id="1313" r="W45" connectionId="0">
    <xmlCellPr id="1" uniqueName="P1082331">
      <xmlPr mapId="2" xpath="/GFI-IZD-POD/IPK-GFI-IZD-POD_1000379/P1082331" xmlDataType="decimal"/>
    </xmlCellPr>
  </singleXmlCell>
  <singleXmlCell id="1314" r="X45" connectionId="0">
    <xmlCellPr id="1" uniqueName="P1082333">
      <xmlPr mapId="2" xpath="/GFI-IZD-POD/IPK-GFI-IZD-POD_1000379/P1082333" xmlDataType="decimal"/>
    </xmlCellPr>
  </singleXmlCell>
  <singleXmlCell id="1315" r="Y45" connectionId="0">
    <xmlCellPr id="1" uniqueName="P1082336">
      <xmlPr mapId="2" xpath="/GFI-IZD-POD/IPK-GFI-IZD-POD_1000379/P1082336" xmlDataType="decimal"/>
    </xmlCellPr>
  </singleXmlCell>
  <singleXmlCell id="1316" r="H46" connectionId="0">
    <xmlCellPr id="1" uniqueName="P1080088">
      <xmlPr mapId="2" xpath="/GFI-IZD-POD/IPK-GFI-IZD-POD_1000379/P1080088" xmlDataType="decimal"/>
    </xmlCellPr>
  </singleXmlCell>
  <singleXmlCell id="1317" r="I46" connectionId="0">
    <xmlCellPr id="1" uniqueName="P1080089">
      <xmlPr mapId="2" xpath="/GFI-IZD-POD/IPK-GFI-IZD-POD_1000379/P1080089" xmlDataType="decimal"/>
    </xmlCellPr>
  </singleXmlCell>
  <singleXmlCell id="1318" r="J46" connectionId="0">
    <xmlCellPr id="1" uniqueName="P1080090">
      <xmlPr mapId="2" xpath="/GFI-IZD-POD/IPK-GFI-IZD-POD_1000379/P1080090" xmlDataType="decimal"/>
    </xmlCellPr>
  </singleXmlCell>
  <singleXmlCell id="1319" r="K46" connectionId="0">
    <xmlCellPr id="1" uniqueName="P1080091">
      <xmlPr mapId="2" xpath="/GFI-IZD-POD/IPK-GFI-IZD-POD_1000379/P1080091" xmlDataType="decimal"/>
    </xmlCellPr>
  </singleXmlCell>
  <singleXmlCell id="1320" r="L46" connectionId="0">
    <xmlCellPr id="1" uniqueName="P1080092">
      <xmlPr mapId="2" xpath="/GFI-IZD-POD/IPK-GFI-IZD-POD_1000379/P1080092" xmlDataType="decimal"/>
    </xmlCellPr>
  </singleXmlCell>
  <singleXmlCell id="1321" r="M46" connectionId="0">
    <xmlCellPr id="1" uniqueName="P1080093">
      <xmlPr mapId="2" xpath="/GFI-IZD-POD/IPK-GFI-IZD-POD_1000379/P1080093" xmlDataType="decimal"/>
    </xmlCellPr>
  </singleXmlCell>
  <singleXmlCell id="1322" r="N46" connectionId="0">
    <xmlCellPr id="1" uniqueName="P1080094">
      <xmlPr mapId="2" xpath="/GFI-IZD-POD/IPK-GFI-IZD-POD_1000379/P1080094" xmlDataType="decimal"/>
    </xmlCellPr>
  </singleXmlCell>
  <singleXmlCell id="1323" r="O46" connectionId="0">
    <xmlCellPr id="1" uniqueName="P1080095">
      <xmlPr mapId="2" xpath="/GFI-IZD-POD/IPK-GFI-IZD-POD_1000379/P1080095" xmlDataType="decimal"/>
    </xmlCellPr>
  </singleXmlCell>
  <singleXmlCell id="1324" r="P46" connectionId="0">
    <xmlCellPr id="1" uniqueName="P1082338">
      <xmlPr mapId="2" xpath="/GFI-IZD-POD/IPK-GFI-IZD-POD_1000379/P1082338" xmlDataType="decimal"/>
    </xmlCellPr>
  </singleXmlCell>
  <singleXmlCell id="1325" r="Q46" connectionId="0">
    <xmlCellPr id="1" uniqueName="P1082304">
      <xmlPr mapId="2" xpath="/GFI-IZD-POD/IPK-GFI-IZD-POD_1000379/P1082304" xmlDataType="decimal"/>
    </xmlCellPr>
  </singleXmlCell>
  <singleXmlCell id="1326" r="R46" connectionId="0">
    <xmlCellPr id="1" uniqueName="P1082341">
      <xmlPr mapId="2" xpath="/GFI-IZD-POD/IPK-GFI-IZD-POD_1000379/P1082341" xmlDataType="decimal"/>
    </xmlCellPr>
  </singleXmlCell>
  <singleXmlCell id="1327" r="S46" connectionId="0">
    <xmlCellPr id="1" uniqueName="P1123076">
      <xmlPr mapId="2" xpath="/GFI-IZD-POD/IPK-GFI-IZD-POD_1000379/P1123076" xmlDataType="decimal"/>
    </xmlCellPr>
  </singleXmlCell>
  <singleXmlCell id="1328" r="T46" connectionId="0">
    <xmlCellPr id="1" uniqueName="P1123077">
      <xmlPr mapId="2" xpath="/GFI-IZD-POD/IPK-GFI-IZD-POD_1000379/P1123077" xmlDataType="decimal"/>
    </xmlCellPr>
  </singleXmlCell>
  <singleXmlCell id="1329" r="U46" connectionId="0">
    <xmlCellPr id="1" uniqueName="P1082343">
      <xmlPr mapId="2" xpath="/GFI-IZD-POD/IPK-GFI-IZD-POD_1000379/P1082343" xmlDataType="decimal"/>
    </xmlCellPr>
  </singleXmlCell>
  <singleXmlCell id="1330" r="V46" connectionId="0">
    <xmlCellPr id="1" uniqueName="P1082344">
      <xmlPr mapId="2" xpath="/GFI-IZD-POD/IPK-GFI-IZD-POD_1000379/P1082344" xmlDataType="decimal"/>
    </xmlCellPr>
  </singleXmlCell>
  <singleXmlCell id="1331" r="W46" connectionId="0">
    <xmlCellPr id="1" uniqueName="P1082346">
      <xmlPr mapId="2" xpath="/GFI-IZD-POD/IPK-GFI-IZD-POD_1000379/P1082346" xmlDataType="decimal"/>
    </xmlCellPr>
  </singleXmlCell>
  <singleXmlCell id="1332" r="X46" connectionId="0">
    <xmlCellPr id="1" uniqueName="P1082349">
      <xmlPr mapId="2" xpath="/GFI-IZD-POD/IPK-GFI-IZD-POD_1000379/P1082349" xmlDataType="decimal"/>
    </xmlCellPr>
  </singleXmlCell>
  <singleXmlCell id="1333" r="Y46" connectionId="0">
    <xmlCellPr id="1" uniqueName="P1082351">
      <xmlPr mapId="2" xpath="/GFI-IZD-POD/IPK-GFI-IZD-POD_1000379/P1082351" xmlDataType="decimal"/>
    </xmlCellPr>
  </singleXmlCell>
  <singleXmlCell id="1334" r="H47" connectionId="0">
    <xmlCellPr id="1" uniqueName="P1080096">
      <xmlPr mapId="2" xpath="/GFI-IZD-POD/IPK-GFI-IZD-POD_1000379/P1080096" xmlDataType="decimal"/>
    </xmlCellPr>
  </singleXmlCell>
  <singleXmlCell id="1335" r="I47" connectionId="0">
    <xmlCellPr id="1" uniqueName="P1080097">
      <xmlPr mapId="2" xpath="/GFI-IZD-POD/IPK-GFI-IZD-POD_1000379/P1080097" xmlDataType="decimal"/>
    </xmlCellPr>
  </singleXmlCell>
  <singleXmlCell id="1336" r="J47" connectionId="0">
    <xmlCellPr id="1" uniqueName="P1080098">
      <xmlPr mapId="2" xpath="/GFI-IZD-POD/IPK-GFI-IZD-POD_1000379/P1080098" xmlDataType="decimal"/>
    </xmlCellPr>
  </singleXmlCell>
  <singleXmlCell id="1337" r="K47" connectionId="0">
    <xmlCellPr id="1" uniqueName="P1080099">
      <xmlPr mapId="2" xpath="/GFI-IZD-POD/IPK-GFI-IZD-POD_1000379/P1080099" xmlDataType="decimal"/>
    </xmlCellPr>
  </singleXmlCell>
  <singleXmlCell id="1338" r="L47" connectionId="0">
    <xmlCellPr id="1" uniqueName="P1080100">
      <xmlPr mapId="2" xpath="/GFI-IZD-POD/IPK-GFI-IZD-POD_1000379/P1080100" xmlDataType="decimal"/>
    </xmlCellPr>
  </singleXmlCell>
  <singleXmlCell id="1339" r="M47" connectionId="0">
    <xmlCellPr id="1" uniqueName="P1080101">
      <xmlPr mapId="2" xpath="/GFI-IZD-POD/IPK-GFI-IZD-POD_1000379/P1080101" xmlDataType="decimal"/>
    </xmlCellPr>
  </singleXmlCell>
  <singleXmlCell id="1340" r="N47" connectionId="0">
    <xmlCellPr id="1" uniqueName="P1080102">
      <xmlPr mapId="2" xpath="/GFI-IZD-POD/IPK-GFI-IZD-POD_1000379/P1080102" xmlDataType="decimal"/>
    </xmlCellPr>
  </singleXmlCell>
  <singleXmlCell id="1341" r="O47" connectionId="0">
    <xmlCellPr id="1" uniqueName="P1080103">
      <xmlPr mapId="2" xpath="/GFI-IZD-POD/IPK-GFI-IZD-POD_1000379/P1080103" xmlDataType="decimal"/>
    </xmlCellPr>
  </singleXmlCell>
  <singleXmlCell id="1342" r="P47" connectionId="0">
    <xmlCellPr id="1" uniqueName="P1082354">
      <xmlPr mapId="2" xpath="/GFI-IZD-POD/IPK-GFI-IZD-POD_1000379/P1082354" xmlDataType="decimal"/>
    </xmlCellPr>
  </singleXmlCell>
  <singleXmlCell id="1343" r="Q47" connectionId="0">
    <xmlCellPr id="1" uniqueName="P1082356">
      <xmlPr mapId="2" xpath="/GFI-IZD-POD/IPK-GFI-IZD-POD_1000379/P1082356" xmlDataType="decimal"/>
    </xmlCellPr>
  </singleXmlCell>
  <singleXmlCell id="1344" r="R47" connectionId="0">
    <xmlCellPr id="1" uniqueName="P1082306">
      <xmlPr mapId="2" xpath="/GFI-IZD-POD/IPK-GFI-IZD-POD_1000379/P1082306" xmlDataType="decimal"/>
    </xmlCellPr>
  </singleXmlCell>
  <singleXmlCell id="1345" r="S47" connectionId="0">
    <xmlCellPr id="1" uniqueName="P1123078">
      <xmlPr mapId="2" xpath="/GFI-IZD-POD/IPK-GFI-IZD-POD_1000379/P1123078" xmlDataType="decimal"/>
    </xmlCellPr>
  </singleXmlCell>
  <singleXmlCell id="1346" r="T47" connectionId="0">
    <xmlCellPr id="1" uniqueName="P1123079">
      <xmlPr mapId="2" xpath="/GFI-IZD-POD/IPK-GFI-IZD-POD_1000379/P1123079" xmlDataType="decimal"/>
    </xmlCellPr>
  </singleXmlCell>
  <singleXmlCell id="1347" r="U47" connectionId="0">
    <xmlCellPr id="1" uniqueName="P1082358">
      <xmlPr mapId="2" xpath="/GFI-IZD-POD/IPK-GFI-IZD-POD_1000379/P1082358" xmlDataType="decimal"/>
    </xmlCellPr>
  </singleXmlCell>
  <singleXmlCell id="1348" r="V47" connectionId="0">
    <xmlCellPr id="1" uniqueName="P1082360">
      <xmlPr mapId="2" xpath="/GFI-IZD-POD/IPK-GFI-IZD-POD_1000379/P1082360" xmlDataType="decimal"/>
    </xmlCellPr>
  </singleXmlCell>
  <singleXmlCell id="1349" r="W47" connectionId="0">
    <xmlCellPr id="1" uniqueName="P1082361">
      <xmlPr mapId="2" xpath="/GFI-IZD-POD/IPK-GFI-IZD-POD_1000379/P1082361" xmlDataType="decimal"/>
    </xmlCellPr>
  </singleXmlCell>
  <singleXmlCell id="1350" r="X47" connectionId="0">
    <xmlCellPr id="1" uniqueName="P1082362">
      <xmlPr mapId="2" xpath="/GFI-IZD-POD/IPK-GFI-IZD-POD_1000379/P1082362" xmlDataType="decimal"/>
    </xmlCellPr>
  </singleXmlCell>
  <singleXmlCell id="1351" r="Y47" connectionId="0">
    <xmlCellPr id="1" uniqueName="P1082364">
      <xmlPr mapId="2" xpath="/GFI-IZD-POD/IPK-GFI-IZD-POD_1000379/P1082364" xmlDataType="decimal"/>
    </xmlCellPr>
  </singleXmlCell>
  <singleXmlCell id="1352" r="H48" connectionId="0">
    <xmlCellPr id="1" uniqueName="P1080104">
      <xmlPr mapId="2" xpath="/GFI-IZD-POD/IPK-GFI-IZD-POD_1000379/P1080104" xmlDataType="decimal"/>
    </xmlCellPr>
  </singleXmlCell>
  <singleXmlCell id="1353" r="I48" connectionId="0">
    <xmlCellPr id="1" uniqueName="P1080105">
      <xmlPr mapId="2" xpath="/GFI-IZD-POD/IPK-GFI-IZD-POD_1000379/P1080105" xmlDataType="decimal"/>
    </xmlCellPr>
  </singleXmlCell>
  <singleXmlCell id="1354" r="J48" connectionId="0">
    <xmlCellPr id="1" uniqueName="P1080106">
      <xmlPr mapId="2" xpath="/GFI-IZD-POD/IPK-GFI-IZD-POD_1000379/P1080106" xmlDataType="decimal"/>
    </xmlCellPr>
  </singleXmlCell>
  <singleXmlCell id="1355" r="K48" connectionId="0">
    <xmlCellPr id="1" uniqueName="P1080107">
      <xmlPr mapId="2" xpath="/GFI-IZD-POD/IPK-GFI-IZD-POD_1000379/P1080107" xmlDataType="decimal"/>
    </xmlCellPr>
  </singleXmlCell>
  <singleXmlCell id="1356" r="L48" connectionId="0">
    <xmlCellPr id="1" uniqueName="P1080108">
      <xmlPr mapId="2" xpath="/GFI-IZD-POD/IPK-GFI-IZD-POD_1000379/P1080108" xmlDataType="decimal"/>
    </xmlCellPr>
  </singleXmlCell>
  <singleXmlCell id="1357" r="M48" connectionId="0">
    <xmlCellPr id="1" uniqueName="P1080109">
      <xmlPr mapId="2" xpath="/GFI-IZD-POD/IPK-GFI-IZD-POD_1000379/P1080109" xmlDataType="decimal"/>
    </xmlCellPr>
  </singleXmlCell>
  <singleXmlCell id="1358" r="N48" connectionId="0">
    <xmlCellPr id="1" uniqueName="P1080110">
      <xmlPr mapId="2" xpath="/GFI-IZD-POD/IPK-GFI-IZD-POD_1000379/P1080110" xmlDataType="decimal"/>
    </xmlCellPr>
  </singleXmlCell>
  <singleXmlCell id="1359" r="O48" connectionId="0">
    <xmlCellPr id="1" uniqueName="P1080111">
      <xmlPr mapId="2" xpath="/GFI-IZD-POD/IPK-GFI-IZD-POD_1000379/P1080111" xmlDataType="decimal"/>
    </xmlCellPr>
  </singleXmlCell>
  <singleXmlCell id="1360" r="P48" connectionId="0">
    <xmlCellPr id="1" uniqueName="P1082365">
      <xmlPr mapId="2" xpath="/GFI-IZD-POD/IPK-GFI-IZD-POD_1000379/P1082365" xmlDataType="decimal"/>
    </xmlCellPr>
  </singleXmlCell>
  <singleXmlCell id="1361" r="Q48" connectionId="0">
    <xmlCellPr id="1" uniqueName="P1082366">
      <xmlPr mapId="2" xpath="/GFI-IZD-POD/IPK-GFI-IZD-POD_1000379/P1082366" xmlDataType="decimal"/>
    </xmlCellPr>
  </singleXmlCell>
  <singleXmlCell id="1362" r="R48" connectionId="0">
    <xmlCellPr id="1" uniqueName="P1082367">
      <xmlPr mapId="2" xpath="/GFI-IZD-POD/IPK-GFI-IZD-POD_1000379/P1082367" xmlDataType="decimal"/>
    </xmlCellPr>
  </singleXmlCell>
  <singleXmlCell id="1363" r="S48" connectionId="0">
    <xmlCellPr id="1" uniqueName="P1123080">
      <xmlPr mapId="2" xpath="/GFI-IZD-POD/IPK-GFI-IZD-POD_1000379/P1123080" xmlDataType="decimal"/>
    </xmlCellPr>
  </singleXmlCell>
  <singleXmlCell id="1364" r="T48" connectionId="0">
    <xmlCellPr id="1" uniqueName="P1123081">
      <xmlPr mapId="2" xpath="/GFI-IZD-POD/IPK-GFI-IZD-POD_1000379/P1123081" xmlDataType="decimal"/>
    </xmlCellPr>
  </singleXmlCell>
  <singleXmlCell id="1365" r="U48" connectionId="0">
    <xmlCellPr id="1" uniqueName="P1082309">
      <xmlPr mapId="2" xpath="/GFI-IZD-POD/IPK-GFI-IZD-POD_1000379/P1082309" xmlDataType="decimal"/>
    </xmlCellPr>
  </singleXmlCell>
  <singleXmlCell id="1366" r="V48" connectionId="0">
    <xmlCellPr id="1" uniqueName="P1082368">
      <xmlPr mapId="2" xpath="/GFI-IZD-POD/IPK-GFI-IZD-POD_1000379/P1082368" xmlDataType="decimal"/>
    </xmlCellPr>
  </singleXmlCell>
  <singleXmlCell id="1367" r="W48" connectionId="0">
    <xmlCellPr id="1" uniqueName="P1082369">
      <xmlPr mapId="2" xpath="/GFI-IZD-POD/IPK-GFI-IZD-POD_1000379/P1082369" xmlDataType="decimal"/>
    </xmlCellPr>
  </singleXmlCell>
  <singleXmlCell id="1368" r="X48" connectionId="0">
    <xmlCellPr id="1" uniqueName="P1082370">
      <xmlPr mapId="2" xpath="/GFI-IZD-POD/IPK-GFI-IZD-POD_1000379/P1082370" xmlDataType="decimal"/>
    </xmlCellPr>
  </singleXmlCell>
  <singleXmlCell id="1369" r="Y48" connectionId="0">
    <xmlCellPr id="1" uniqueName="P1082372">
      <xmlPr mapId="2" xpath="/GFI-IZD-POD/IPK-GFI-IZD-POD_1000379/P1082372" xmlDataType="decimal"/>
    </xmlCellPr>
  </singleXmlCell>
  <singleXmlCell id="1370" r="H49" connectionId="0">
    <xmlCellPr id="1" uniqueName="P1080112">
      <xmlPr mapId="2" xpath="/GFI-IZD-POD/IPK-GFI-IZD-POD_1000379/P1080112" xmlDataType="decimal"/>
    </xmlCellPr>
  </singleXmlCell>
  <singleXmlCell id="1371" r="I49" connectionId="0">
    <xmlCellPr id="1" uniqueName="P1080113">
      <xmlPr mapId="2" xpath="/GFI-IZD-POD/IPK-GFI-IZD-POD_1000379/P1080113" xmlDataType="decimal"/>
    </xmlCellPr>
  </singleXmlCell>
  <singleXmlCell id="1372" r="J49" connectionId="0">
    <xmlCellPr id="1" uniqueName="P1080114">
      <xmlPr mapId="2" xpath="/GFI-IZD-POD/IPK-GFI-IZD-POD_1000379/P1080114" xmlDataType="decimal"/>
    </xmlCellPr>
  </singleXmlCell>
  <singleXmlCell id="1373" r="K49" connectionId="0">
    <xmlCellPr id="1" uniqueName="P1080115">
      <xmlPr mapId="2" xpath="/GFI-IZD-POD/IPK-GFI-IZD-POD_1000379/P1080115" xmlDataType="decimal"/>
    </xmlCellPr>
  </singleXmlCell>
  <singleXmlCell id="1374" r="L49" connectionId="0">
    <xmlCellPr id="1" uniqueName="P1080116">
      <xmlPr mapId="2" xpath="/GFI-IZD-POD/IPK-GFI-IZD-POD_1000379/P1080116" xmlDataType="decimal"/>
    </xmlCellPr>
  </singleXmlCell>
  <singleXmlCell id="1375" r="M49" connectionId="0">
    <xmlCellPr id="1" uniqueName="P1080117">
      <xmlPr mapId="2" xpath="/GFI-IZD-POD/IPK-GFI-IZD-POD_1000379/P1080117" xmlDataType="decimal"/>
    </xmlCellPr>
  </singleXmlCell>
  <singleXmlCell id="1376" r="N49" connectionId="0">
    <xmlCellPr id="1" uniqueName="P1080118">
      <xmlPr mapId="2" xpath="/GFI-IZD-POD/IPK-GFI-IZD-POD_1000379/P1080118" xmlDataType="decimal"/>
    </xmlCellPr>
  </singleXmlCell>
  <singleXmlCell id="1377" r="O49" connectionId="0">
    <xmlCellPr id="1" uniqueName="P1080119">
      <xmlPr mapId="2" xpath="/GFI-IZD-POD/IPK-GFI-IZD-POD_1000379/P1080119" xmlDataType="decimal"/>
    </xmlCellPr>
  </singleXmlCell>
  <singleXmlCell id="1378" r="P49" connectionId="0">
    <xmlCellPr id="1" uniqueName="P1082374">
      <xmlPr mapId="2" xpath="/GFI-IZD-POD/IPK-GFI-IZD-POD_1000379/P1082374" xmlDataType="decimal"/>
    </xmlCellPr>
  </singleXmlCell>
  <singleXmlCell id="1379" r="Q49" connectionId="0">
    <xmlCellPr id="1" uniqueName="P1082376">
      <xmlPr mapId="2" xpath="/GFI-IZD-POD/IPK-GFI-IZD-POD_1000379/P1082376" xmlDataType="decimal"/>
    </xmlCellPr>
  </singleXmlCell>
  <singleXmlCell id="1380" r="R49" connectionId="0">
    <xmlCellPr id="1" uniqueName="P1082378">
      <xmlPr mapId="2" xpath="/GFI-IZD-POD/IPK-GFI-IZD-POD_1000379/P1082378" xmlDataType="decimal"/>
    </xmlCellPr>
  </singleXmlCell>
  <singleXmlCell id="1381" r="S49" connectionId="0">
    <xmlCellPr id="1" uniqueName="P1123082">
      <xmlPr mapId="2" xpath="/GFI-IZD-POD/IPK-GFI-IZD-POD_1000379/P1123082" xmlDataType="decimal"/>
    </xmlCellPr>
  </singleXmlCell>
  <singleXmlCell id="1382" r="T49" connectionId="0">
    <xmlCellPr id="1" uniqueName="P1123083">
      <xmlPr mapId="2" xpath="/GFI-IZD-POD/IPK-GFI-IZD-POD_1000379/P1123083" xmlDataType="decimal"/>
    </xmlCellPr>
  </singleXmlCell>
  <singleXmlCell id="1383" r="U49" connectionId="0">
    <xmlCellPr id="1" uniqueName="P1082381">
      <xmlPr mapId="2" xpath="/GFI-IZD-POD/IPK-GFI-IZD-POD_1000379/P1082381" xmlDataType="decimal"/>
    </xmlCellPr>
  </singleXmlCell>
  <singleXmlCell id="1384" r="V49" connectionId="0">
    <xmlCellPr id="1" uniqueName="P1082312">
      <xmlPr mapId="2" xpath="/GFI-IZD-POD/IPK-GFI-IZD-POD_1000379/P1082312" xmlDataType="decimal"/>
    </xmlCellPr>
  </singleXmlCell>
  <singleXmlCell id="1385" r="W49" connectionId="0">
    <xmlCellPr id="1" uniqueName="P1082383">
      <xmlPr mapId="2" xpath="/GFI-IZD-POD/IPK-GFI-IZD-POD_1000379/P1082383" xmlDataType="decimal"/>
    </xmlCellPr>
  </singleXmlCell>
  <singleXmlCell id="1386" r="X49" connectionId="0">
    <xmlCellPr id="1" uniqueName="P1082385">
      <xmlPr mapId="2" xpath="/GFI-IZD-POD/IPK-GFI-IZD-POD_1000379/P1082385" xmlDataType="decimal"/>
    </xmlCellPr>
  </singleXmlCell>
  <singleXmlCell id="1387" r="Y49" connectionId="0">
    <xmlCellPr id="1" uniqueName="P1082388">
      <xmlPr mapId="2" xpath="/GFI-IZD-POD/IPK-GFI-IZD-POD_1000379/P1082388" xmlDataType="decimal"/>
    </xmlCellPr>
  </singleXmlCell>
  <singleXmlCell id="1388" r="H50" connectionId="0">
    <xmlCellPr id="1" uniqueName="P1080120">
      <xmlPr mapId="2" xpath="/GFI-IZD-POD/IPK-GFI-IZD-POD_1000379/P1080120" xmlDataType="decimal"/>
    </xmlCellPr>
  </singleXmlCell>
  <singleXmlCell id="1389" r="I50" connectionId="0">
    <xmlCellPr id="1" uniqueName="P1080121">
      <xmlPr mapId="2" xpath="/GFI-IZD-POD/IPK-GFI-IZD-POD_1000379/P1080121" xmlDataType="decimal"/>
    </xmlCellPr>
  </singleXmlCell>
  <singleXmlCell id="1390" r="J50" connectionId="0">
    <xmlCellPr id="1" uniqueName="P1080122">
      <xmlPr mapId="2" xpath="/GFI-IZD-POD/IPK-GFI-IZD-POD_1000379/P1080122" xmlDataType="decimal"/>
    </xmlCellPr>
  </singleXmlCell>
  <singleXmlCell id="1391" r="K50" connectionId="0">
    <xmlCellPr id="1" uniqueName="P1080123">
      <xmlPr mapId="2" xpath="/GFI-IZD-POD/IPK-GFI-IZD-POD_1000379/P1080123" xmlDataType="decimal"/>
    </xmlCellPr>
  </singleXmlCell>
  <singleXmlCell id="1392" r="L50" connectionId="0">
    <xmlCellPr id="1" uniqueName="P1080124">
      <xmlPr mapId="2" xpath="/GFI-IZD-POD/IPK-GFI-IZD-POD_1000379/P1080124" xmlDataType="decimal"/>
    </xmlCellPr>
  </singleXmlCell>
  <singleXmlCell id="1393" r="M50" connectionId="0">
    <xmlCellPr id="1" uniqueName="P1080125">
      <xmlPr mapId="2" xpath="/GFI-IZD-POD/IPK-GFI-IZD-POD_1000379/P1080125" xmlDataType="decimal"/>
    </xmlCellPr>
  </singleXmlCell>
  <singleXmlCell id="1394" r="N50" connectionId="0">
    <xmlCellPr id="1" uniqueName="P1080126">
      <xmlPr mapId="2" xpath="/GFI-IZD-POD/IPK-GFI-IZD-POD_1000379/P1080126" xmlDataType="decimal"/>
    </xmlCellPr>
  </singleXmlCell>
  <singleXmlCell id="1395" r="O50" connectionId="0">
    <xmlCellPr id="1" uniqueName="P1080127">
      <xmlPr mapId="2" xpath="/GFI-IZD-POD/IPK-GFI-IZD-POD_1000379/P1080127" xmlDataType="decimal"/>
    </xmlCellPr>
  </singleXmlCell>
  <singleXmlCell id="1396" r="P50" connectionId="0">
    <xmlCellPr id="1" uniqueName="P1082390">
      <xmlPr mapId="2" xpath="/GFI-IZD-POD/IPK-GFI-IZD-POD_1000379/P1082390" xmlDataType="decimal"/>
    </xmlCellPr>
  </singleXmlCell>
  <singleXmlCell id="1397" r="Q50" connectionId="0">
    <xmlCellPr id="1" uniqueName="P1082392">
      <xmlPr mapId="2" xpath="/GFI-IZD-POD/IPK-GFI-IZD-POD_1000379/P1082392" xmlDataType="decimal"/>
    </xmlCellPr>
  </singleXmlCell>
  <singleXmlCell id="1398" r="R50" connectionId="0">
    <xmlCellPr id="1" uniqueName="P1082394">
      <xmlPr mapId="2" xpath="/GFI-IZD-POD/IPK-GFI-IZD-POD_1000379/P1082394" xmlDataType="decimal"/>
    </xmlCellPr>
  </singleXmlCell>
  <singleXmlCell id="1399" r="S50" connectionId="0">
    <xmlCellPr id="1" uniqueName="P1123084">
      <xmlPr mapId="2" xpath="/GFI-IZD-POD/IPK-GFI-IZD-POD_1000379/P1123084" xmlDataType="decimal"/>
    </xmlCellPr>
  </singleXmlCell>
  <singleXmlCell id="1400" r="T50" connectionId="0">
    <xmlCellPr id="1" uniqueName="P1123085">
      <xmlPr mapId="2" xpath="/GFI-IZD-POD/IPK-GFI-IZD-POD_1000379/P1123085" xmlDataType="decimal"/>
    </xmlCellPr>
  </singleXmlCell>
  <singleXmlCell id="1401" r="U50" connectionId="0">
    <xmlCellPr id="1" uniqueName="P1082396">
      <xmlPr mapId="2" xpath="/GFI-IZD-POD/IPK-GFI-IZD-POD_1000379/P1082396" xmlDataType="decimal"/>
    </xmlCellPr>
  </singleXmlCell>
  <singleXmlCell id="1402" r="V50" connectionId="0">
    <xmlCellPr id="1" uniqueName="P1082398">
      <xmlPr mapId="2" xpath="/GFI-IZD-POD/IPK-GFI-IZD-POD_1000379/P1082398" xmlDataType="decimal"/>
    </xmlCellPr>
  </singleXmlCell>
  <singleXmlCell id="1403" r="W50" connectionId="0">
    <xmlCellPr id="1" uniqueName="P1082314">
      <xmlPr mapId="2" xpath="/GFI-IZD-POD/IPK-GFI-IZD-POD_1000379/P1082314" xmlDataType="decimal"/>
    </xmlCellPr>
  </singleXmlCell>
  <singleXmlCell id="1404" r="X50" connectionId="0">
    <xmlCellPr id="1" uniqueName="P1082401">
      <xmlPr mapId="2" xpath="/GFI-IZD-POD/IPK-GFI-IZD-POD_1000379/P1082401" xmlDataType="decimal"/>
    </xmlCellPr>
  </singleXmlCell>
  <singleXmlCell id="1405" r="Y50" connectionId="0">
    <xmlCellPr id="1" uniqueName="P1082403">
      <xmlPr mapId="2" xpath="/GFI-IZD-POD/IPK-GFI-IZD-POD_1000379/P1082403" xmlDataType="decimal"/>
    </xmlCellPr>
  </singleXmlCell>
  <singleXmlCell id="1406" r="H51" connectionId="0">
    <xmlCellPr id="1" uniqueName="P1080136">
      <xmlPr mapId="2" xpath="/GFI-IZD-POD/IPK-GFI-IZD-POD_1000379/P1080136" xmlDataType="decimal"/>
    </xmlCellPr>
  </singleXmlCell>
  <singleXmlCell id="1407" r="I51" connectionId="0">
    <xmlCellPr id="1" uniqueName="P1080137">
      <xmlPr mapId="2" xpath="/GFI-IZD-POD/IPK-GFI-IZD-POD_1000379/P1080137" xmlDataType="decimal"/>
    </xmlCellPr>
  </singleXmlCell>
  <singleXmlCell id="1408" r="J51" connectionId="0">
    <xmlCellPr id="1" uniqueName="P1080138">
      <xmlPr mapId="2" xpath="/GFI-IZD-POD/IPK-GFI-IZD-POD_1000379/P1080138" xmlDataType="decimal"/>
    </xmlCellPr>
  </singleXmlCell>
  <singleXmlCell id="1409" r="K51" connectionId="0">
    <xmlCellPr id="1" uniqueName="P1080139">
      <xmlPr mapId="2" xpath="/GFI-IZD-POD/IPK-GFI-IZD-POD_1000379/P1080139" xmlDataType="decimal"/>
    </xmlCellPr>
  </singleXmlCell>
  <singleXmlCell id="1410" r="L51" connectionId="0">
    <xmlCellPr id="1" uniqueName="P1080140">
      <xmlPr mapId="2" xpath="/GFI-IZD-POD/IPK-GFI-IZD-POD_1000379/P1080140" xmlDataType="decimal"/>
    </xmlCellPr>
  </singleXmlCell>
  <singleXmlCell id="1411" r="M51" connectionId="0">
    <xmlCellPr id="1" uniqueName="P1080141">
      <xmlPr mapId="2" xpath="/GFI-IZD-POD/IPK-GFI-IZD-POD_1000379/P1080141" xmlDataType="decimal"/>
    </xmlCellPr>
  </singleXmlCell>
  <singleXmlCell id="1412" r="N51" connectionId="0">
    <xmlCellPr id="1" uniqueName="P1080142">
      <xmlPr mapId="2" xpath="/GFI-IZD-POD/IPK-GFI-IZD-POD_1000379/P1080142" xmlDataType="decimal"/>
    </xmlCellPr>
  </singleXmlCell>
  <singleXmlCell id="1413" r="O51" connectionId="0">
    <xmlCellPr id="1" uniqueName="P1080143">
      <xmlPr mapId="2" xpath="/GFI-IZD-POD/IPK-GFI-IZD-POD_1000379/P1080143" xmlDataType="decimal"/>
    </xmlCellPr>
  </singleXmlCell>
  <singleXmlCell id="1414" r="P51" connectionId="0">
    <xmlCellPr id="1" uniqueName="P1082418">
      <xmlPr mapId="2" xpath="/GFI-IZD-POD/IPK-GFI-IZD-POD_1000379/P1082418" xmlDataType="decimal"/>
    </xmlCellPr>
  </singleXmlCell>
  <singleXmlCell id="1415" r="Q51" connectionId="0">
    <xmlCellPr id="1" uniqueName="P1082419">
      <xmlPr mapId="2" xpath="/GFI-IZD-POD/IPK-GFI-IZD-POD_1000379/P1082419" xmlDataType="decimal"/>
    </xmlCellPr>
  </singleXmlCell>
  <singleXmlCell id="1416" r="R51" connectionId="0">
    <xmlCellPr id="1" uniqueName="P1082420">
      <xmlPr mapId="2" xpath="/GFI-IZD-POD/IPK-GFI-IZD-POD_1000379/P1082420" xmlDataType="decimal"/>
    </xmlCellPr>
  </singleXmlCell>
  <singleXmlCell id="1417" r="S51" connectionId="0">
    <xmlCellPr id="1" uniqueName="P1123086">
      <xmlPr mapId="2" xpath="/GFI-IZD-POD/IPK-GFI-IZD-POD_1000379/P1123086" xmlDataType="decimal"/>
    </xmlCellPr>
  </singleXmlCell>
  <singleXmlCell id="1418" r="T51" connectionId="0">
    <xmlCellPr id="1" uniqueName="P1123087">
      <xmlPr mapId="2" xpath="/GFI-IZD-POD/IPK-GFI-IZD-POD_1000379/P1123087" xmlDataType="decimal"/>
    </xmlCellPr>
  </singleXmlCell>
  <singleXmlCell id="1419" r="U51" connectionId="0">
    <xmlCellPr id="1" uniqueName="P1082422">
      <xmlPr mapId="2" xpath="/GFI-IZD-POD/IPK-GFI-IZD-POD_1000379/P1082422" xmlDataType="decimal"/>
    </xmlCellPr>
  </singleXmlCell>
  <singleXmlCell id="1420" r="V51" connectionId="0">
    <xmlCellPr id="1" uniqueName="P1082423">
      <xmlPr mapId="2" xpath="/GFI-IZD-POD/IPK-GFI-IZD-POD_1000379/P1082423" xmlDataType="decimal"/>
    </xmlCellPr>
  </singleXmlCell>
  <singleXmlCell id="1421" r="W51" connectionId="0">
    <xmlCellPr id="1" uniqueName="P1082425">
      <xmlPr mapId="2" xpath="/GFI-IZD-POD/IPK-GFI-IZD-POD_1000379/P1082425" xmlDataType="decimal"/>
    </xmlCellPr>
  </singleXmlCell>
  <singleXmlCell id="1422" r="X51" connectionId="0">
    <xmlCellPr id="1" uniqueName="P1082428">
      <xmlPr mapId="2" xpath="/GFI-IZD-POD/IPK-GFI-IZD-POD_1000379/P1082428" xmlDataType="decimal"/>
    </xmlCellPr>
  </singleXmlCell>
  <singleXmlCell id="1423" r="Y51" connectionId="0">
    <xmlCellPr id="1" uniqueName="P1082320">
      <xmlPr mapId="2" xpath="/GFI-IZD-POD/IPK-GFI-IZD-POD_1000379/P1082320" xmlDataType="decimal"/>
    </xmlCellPr>
  </singleXmlCell>
  <singleXmlCell id="1424" r="H52" connectionId="0">
    <xmlCellPr id="1" uniqueName="P1123142">
      <xmlPr mapId="2" xpath="/GFI-IZD-POD/IPK-GFI-IZD-POD_1000379/P1123142" xmlDataType="decimal"/>
    </xmlCellPr>
  </singleXmlCell>
  <singleXmlCell id="1425" r="I52" connectionId="0">
    <xmlCellPr id="1" uniqueName="P1123143">
      <xmlPr mapId="2" xpath="/GFI-IZD-POD/IPK-GFI-IZD-POD_1000379/P1123143" xmlDataType="decimal"/>
    </xmlCellPr>
  </singleXmlCell>
  <singleXmlCell id="1426" r="J52" connectionId="0">
    <xmlCellPr id="1" uniqueName="P1123144">
      <xmlPr mapId="2" xpath="/GFI-IZD-POD/IPK-GFI-IZD-POD_1000379/P1123144" xmlDataType="decimal"/>
    </xmlCellPr>
  </singleXmlCell>
  <singleXmlCell id="1427" r="K52" connectionId="0">
    <xmlCellPr id="1" uniqueName="P1123145">
      <xmlPr mapId="2" xpath="/GFI-IZD-POD/IPK-GFI-IZD-POD_1000379/P1123145" xmlDataType="decimal"/>
    </xmlCellPr>
  </singleXmlCell>
  <singleXmlCell id="1428" r="L52" connectionId="0">
    <xmlCellPr id="1" uniqueName="P1123146">
      <xmlPr mapId="2" xpath="/GFI-IZD-POD/IPK-GFI-IZD-POD_1000379/P1123146" xmlDataType="decimal"/>
    </xmlCellPr>
  </singleXmlCell>
  <singleXmlCell id="1429" r="M52" connectionId="0">
    <xmlCellPr id="1" uniqueName="P1123152">
      <xmlPr mapId="2" xpath="/GFI-IZD-POD/IPK-GFI-IZD-POD_1000379/P1123152" xmlDataType="decimal"/>
    </xmlCellPr>
  </singleXmlCell>
  <singleXmlCell id="1430" r="N52" connectionId="0">
    <xmlCellPr id="1" uniqueName="P1123153">
      <xmlPr mapId="2" xpath="/GFI-IZD-POD/IPK-GFI-IZD-POD_1000379/P1123153" xmlDataType="decimal"/>
    </xmlCellPr>
  </singleXmlCell>
  <singleXmlCell id="1431" r="O52" connectionId="0">
    <xmlCellPr id="1" uniqueName="P1123154">
      <xmlPr mapId="2" xpath="/GFI-IZD-POD/IPK-GFI-IZD-POD_1000379/P1123154" xmlDataType="decimal"/>
    </xmlCellPr>
  </singleXmlCell>
  <singleXmlCell id="1432" r="P52" connectionId="0">
    <xmlCellPr id="1" uniqueName="P1123155">
      <xmlPr mapId="2" xpath="/GFI-IZD-POD/IPK-GFI-IZD-POD_1000379/P1123155" xmlDataType="decimal"/>
    </xmlCellPr>
  </singleXmlCell>
  <singleXmlCell id="1433" r="Q52" connectionId="0">
    <xmlCellPr id="1" uniqueName="P1123156">
      <xmlPr mapId="2" xpath="/GFI-IZD-POD/IPK-GFI-IZD-POD_1000379/P1123156" xmlDataType="decimal"/>
    </xmlCellPr>
  </singleXmlCell>
  <singleXmlCell id="1434" r="R52" connectionId="0">
    <xmlCellPr id="1" uniqueName="P1123157">
      <xmlPr mapId="2" xpath="/GFI-IZD-POD/IPK-GFI-IZD-POD_1000379/P1123157" xmlDataType="decimal"/>
    </xmlCellPr>
  </singleXmlCell>
  <singleXmlCell id="1435" r="S52" connectionId="0">
    <xmlCellPr id="1" uniqueName="P1123088">
      <xmlPr mapId="2" xpath="/GFI-IZD-POD/IPK-GFI-IZD-POD_1000379/P1123088" xmlDataType="decimal"/>
    </xmlCellPr>
  </singleXmlCell>
  <singleXmlCell id="1436" r="T52" connectionId="0">
    <xmlCellPr id="1" uniqueName="P1123089">
      <xmlPr mapId="2" xpath="/GFI-IZD-POD/IPK-GFI-IZD-POD_1000379/P1123089" xmlDataType="decimal"/>
    </xmlCellPr>
  </singleXmlCell>
  <singleXmlCell id="1437" r="U52" connectionId="0">
    <xmlCellPr id="1" uniqueName="P1123164">
      <xmlPr mapId="2" xpath="/GFI-IZD-POD/IPK-GFI-IZD-POD_1000379/P1123164" xmlDataType="decimal"/>
    </xmlCellPr>
  </singleXmlCell>
  <singleXmlCell id="1438" r="V52" connectionId="0">
    <xmlCellPr id="1" uniqueName="P1123165">
      <xmlPr mapId="2" xpath="/GFI-IZD-POD/IPK-GFI-IZD-POD_1000379/P1123165" xmlDataType="decimal"/>
    </xmlCellPr>
  </singleXmlCell>
  <singleXmlCell id="1439" r="W52" connectionId="0">
    <xmlCellPr id="1" uniqueName="P1123166">
      <xmlPr mapId="2" xpath="/GFI-IZD-POD/IPK-GFI-IZD-POD_1000379/P1123166" xmlDataType="decimal"/>
    </xmlCellPr>
  </singleXmlCell>
  <singleXmlCell id="1440" r="X52" connectionId="0">
    <xmlCellPr id="1" uniqueName="P1123167">
      <xmlPr mapId="2" xpath="/GFI-IZD-POD/IPK-GFI-IZD-POD_1000379/P1123167" xmlDataType="decimal"/>
    </xmlCellPr>
  </singleXmlCell>
  <singleXmlCell id="1441" r="Y52" connectionId="0">
    <xmlCellPr id="1" uniqueName="P1123168">
      <xmlPr mapId="2" xpath="/GFI-IZD-POD/IPK-GFI-IZD-POD_1000379/P1123168" xmlDataType="decimal"/>
    </xmlCellPr>
  </singleXmlCell>
  <singleXmlCell id="1442" r="H53" connectionId="0">
    <xmlCellPr id="1" uniqueName="P1080144">
      <xmlPr mapId="2" xpath="/GFI-IZD-POD/IPK-GFI-IZD-POD_1000379/P1080144" xmlDataType="decimal"/>
    </xmlCellPr>
  </singleXmlCell>
  <singleXmlCell id="1443" r="I53" connectionId="0">
    <xmlCellPr id="1" uniqueName="P1080145">
      <xmlPr mapId="2" xpath="/GFI-IZD-POD/IPK-GFI-IZD-POD_1000379/P1080145" xmlDataType="decimal"/>
    </xmlCellPr>
  </singleXmlCell>
  <singleXmlCell id="1444" r="J53" connectionId="0">
    <xmlCellPr id="1" uniqueName="P1080146">
      <xmlPr mapId="2" xpath="/GFI-IZD-POD/IPK-GFI-IZD-POD_1000379/P1080146" xmlDataType="decimal"/>
    </xmlCellPr>
  </singleXmlCell>
  <singleXmlCell id="1445" r="K53" connectionId="0">
    <xmlCellPr id="1" uniqueName="P1080147">
      <xmlPr mapId="2" xpath="/GFI-IZD-POD/IPK-GFI-IZD-POD_1000379/P1080147" xmlDataType="decimal"/>
    </xmlCellPr>
  </singleXmlCell>
  <singleXmlCell id="1446" r="L53" connectionId="0">
    <xmlCellPr id="1" uniqueName="P1080148">
      <xmlPr mapId="2" xpath="/GFI-IZD-POD/IPK-GFI-IZD-POD_1000379/P1080148" xmlDataType="decimal"/>
    </xmlCellPr>
  </singleXmlCell>
  <singleXmlCell id="1447" r="M53" connectionId="0">
    <xmlCellPr id="1" uniqueName="P1080149">
      <xmlPr mapId="2" xpath="/GFI-IZD-POD/IPK-GFI-IZD-POD_1000379/P1080149" xmlDataType="decimal"/>
    </xmlCellPr>
  </singleXmlCell>
  <singleXmlCell id="1448" r="N53" connectionId="0">
    <xmlCellPr id="1" uniqueName="P1080150">
      <xmlPr mapId="2" xpath="/GFI-IZD-POD/IPK-GFI-IZD-POD_1000379/P1080150" xmlDataType="decimal"/>
    </xmlCellPr>
  </singleXmlCell>
  <singleXmlCell id="1449" r="O53" connectionId="0">
    <xmlCellPr id="1" uniqueName="P1080397">
      <xmlPr mapId="2" xpath="/GFI-IZD-POD/IPK-GFI-IZD-POD_1000379/P1080397" xmlDataType="decimal"/>
    </xmlCellPr>
  </singleXmlCell>
  <singleXmlCell id="1450" r="P53" connectionId="0">
    <xmlCellPr id="1" uniqueName="P1082429">
      <xmlPr mapId="2" xpath="/GFI-IZD-POD/IPK-GFI-IZD-POD_1000379/P1082429" xmlDataType="decimal"/>
    </xmlCellPr>
  </singleXmlCell>
  <singleXmlCell id="1451" r="Q53" connectionId="0">
    <xmlCellPr id="1" uniqueName="P1082447">
      <xmlPr mapId="2" xpath="/GFI-IZD-POD/IPK-GFI-IZD-POD_1000379/P1082447" xmlDataType="decimal"/>
    </xmlCellPr>
  </singleXmlCell>
  <singleXmlCell id="1452" r="R53" connectionId="0">
    <xmlCellPr id="1" uniqueName="P1082450">
      <xmlPr mapId="2" xpath="/GFI-IZD-POD/IPK-GFI-IZD-POD_1000379/P1082450" xmlDataType="decimal"/>
    </xmlCellPr>
  </singleXmlCell>
  <singleXmlCell id="1453" r="S53" connectionId="0">
    <xmlCellPr id="1" uniqueName="P1123090">
      <xmlPr mapId="2" xpath="/GFI-IZD-POD/IPK-GFI-IZD-POD_1000379/P1123090" xmlDataType="decimal"/>
    </xmlCellPr>
  </singleXmlCell>
  <singleXmlCell id="1454" r="T53" connectionId="0">
    <xmlCellPr id="1" uniqueName="P1123091">
      <xmlPr mapId="2" xpath="/GFI-IZD-POD/IPK-GFI-IZD-POD_1000379/P1123091" xmlDataType="decimal"/>
    </xmlCellPr>
  </singleXmlCell>
  <singleXmlCell id="1455" r="U53" connectionId="0">
    <xmlCellPr id="1" uniqueName="P1082453">
      <xmlPr mapId="2" xpath="/GFI-IZD-POD/IPK-GFI-IZD-POD_1000379/P1082453" xmlDataType="decimal"/>
    </xmlCellPr>
  </singleXmlCell>
  <singleXmlCell id="1456" r="V53" connectionId="0">
    <xmlCellPr id="1" uniqueName="P1082455">
      <xmlPr mapId="2" xpath="/GFI-IZD-POD/IPK-GFI-IZD-POD_1000379/P1082455" xmlDataType="decimal"/>
    </xmlCellPr>
  </singleXmlCell>
  <singleXmlCell id="1457" r="W53" connectionId="0">
    <xmlCellPr id="1" uniqueName="P1082458">
      <xmlPr mapId="2" xpath="/GFI-IZD-POD/IPK-GFI-IZD-POD_1000379/P1082458" xmlDataType="decimal"/>
    </xmlCellPr>
  </singleXmlCell>
  <singleXmlCell id="1458" r="X53" connectionId="0">
    <xmlCellPr id="1" uniqueName="P1082460">
      <xmlPr mapId="2" xpath="/GFI-IZD-POD/IPK-GFI-IZD-POD_1000379/P1082460" xmlDataType="decimal"/>
    </xmlCellPr>
  </singleXmlCell>
  <singleXmlCell id="1459" r="Y53" connectionId="0">
    <xmlCellPr id="1" uniqueName="P1082461">
      <xmlPr mapId="2" xpath="/GFI-IZD-POD/IPK-GFI-IZD-POD_1000379/P1082461" xmlDataType="decimal"/>
    </xmlCellPr>
  </singleXmlCell>
  <singleXmlCell id="1460" r="H54" connectionId="0">
    <xmlCellPr id="1" uniqueName="P1123147">
      <xmlPr mapId="2" xpath="/GFI-IZD-POD/IPK-GFI-IZD-POD_1000379/P1123147" xmlDataType="decimal"/>
    </xmlCellPr>
  </singleXmlCell>
  <singleXmlCell id="1461" r="I54" connectionId="0">
    <xmlCellPr id="1" uniqueName="P1123148">
      <xmlPr mapId="2" xpath="/GFI-IZD-POD/IPK-GFI-IZD-POD_1000379/P1123148" xmlDataType="decimal"/>
    </xmlCellPr>
  </singleXmlCell>
  <singleXmlCell id="1462" r="J54" connectionId="0">
    <xmlCellPr id="1" uniqueName="P1123149">
      <xmlPr mapId="2" xpath="/GFI-IZD-POD/IPK-GFI-IZD-POD_1000379/P1123149" xmlDataType="decimal"/>
    </xmlCellPr>
  </singleXmlCell>
  <singleXmlCell id="1463" r="K54" connectionId="0">
    <xmlCellPr id="1" uniqueName="P1123150">
      <xmlPr mapId="2" xpath="/GFI-IZD-POD/IPK-GFI-IZD-POD_1000379/P1123150" xmlDataType="decimal"/>
    </xmlCellPr>
  </singleXmlCell>
  <singleXmlCell id="1464" r="L54" connectionId="0">
    <xmlCellPr id="1" uniqueName="P1123151">
      <xmlPr mapId="2" xpath="/GFI-IZD-POD/IPK-GFI-IZD-POD_1000379/P1123151" xmlDataType="decimal"/>
    </xmlCellPr>
  </singleXmlCell>
  <singleXmlCell id="1465" r="M54" connectionId="0">
    <xmlCellPr id="1" uniqueName="P1123158">
      <xmlPr mapId="2" xpath="/GFI-IZD-POD/IPK-GFI-IZD-POD_1000379/P1123158" xmlDataType="decimal"/>
    </xmlCellPr>
  </singleXmlCell>
  <singleXmlCell id="1466" r="N54" connectionId="0">
    <xmlCellPr id="1" uniqueName="P1123159">
      <xmlPr mapId="2" xpath="/GFI-IZD-POD/IPK-GFI-IZD-POD_1000379/P1123159" xmlDataType="decimal"/>
    </xmlCellPr>
  </singleXmlCell>
  <singleXmlCell id="1467" r="O54" connectionId="0">
    <xmlCellPr id="1" uniqueName="P1123160">
      <xmlPr mapId="2" xpath="/GFI-IZD-POD/IPK-GFI-IZD-POD_1000379/P1123160" xmlDataType="decimal"/>
    </xmlCellPr>
  </singleXmlCell>
  <singleXmlCell id="1468" r="P54" connectionId="0">
    <xmlCellPr id="1" uniqueName="P1123161">
      <xmlPr mapId="2" xpath="/GFI-IZD-POD/IPK-GFI-IZD-POD_1000379/P1123161" xmlDataType="decimal"/>
    </xmlCellPr>
  </singleXmlCell>
  <singleXmlCell id="1469" r="Q54" connectionId="0">
    <xmlCellPr id="1" uniqueName="P1123162">
      <xmlPr mapId="2" xpath="/GFI-IZD-POD/IPK-GFI-IZD-POD_1000379/P1123162" xmlDataType="decimal"/>
    </xmlCellPr>
  </singleXmlCell>
  <singleXmlCell id="1470" r="R54" connectionId="0">
    <xmlCellPr id="1" uniqueName="P1123163">
      <xmlPr mapId="2" xpath="/GFI-IZD-POD/IPK-GFI-IZD-POD_1000379/P1123163" xmlDataType="decimal"/>
    </xmlCellPr>
  </singleXmlCell>
  <singleXmlCell id="1471" r="S54" connectionId="0">
    <xmlCellPr id="1" uniqueName="P1123092">
      <xmlPr mapId="2" xpath="/GFI-IZD-POD/IPK-GFI-IZD-POD_1000379/P1123092" xmlDataType="decimal"/>
    </xmlCellPr>
  </singleXmlCell>
  <singleXmlCell id="1472" r="T54" connectionId="0">
    <xmlCellPr id="1" uniqueName="P1123093">
      <xmlPr mapId="2" xpath="/GFI-IZD-POD/IPK-GFI-IZD-POD_1000379/P1123093" xmlDataType="decimal"/>
    </xmlCellPr>
  </singleXmlCell>
  <singleXmlCell id="1473" r="U54" connectionId="0">
    <xmlCellPr id="1" uniqueName="P1123169">
      <xmlPr mapId="2" xpath="/GFI-IZD-POD/IPK-GFI-IZD-POD_1000379/P1123169" xmlDataType="decimal"/>
    </xmlCellPr>
  </singleXmlCell>
  <singleXmlCell id="1474" r="V54" connectionId="0">
    <xmlCellPr id="1" uniqueName="P1123170">
      <xmlPr mapId="2" xpath="/GFI-IZD-POD/IPK-GFI-IZD-POD_1000379/P1123170" xmlDataType="decimal"/>
    </xmlCellPr>
  </singleXmlCell>
  <singleXmlCell id="1475" r="W54" connectionId="0">
    <xmlCellPr id="1" uniqueName="P1123171">
      <xmlPr mapId="2" xpath="/GFI-IZD-POD/IPK-GFI-IZD-POD_1000379/P1123171" xmlDataType="decimal"/>
    </xmlCellPr>
  </singleXmlCell>
  <singleXmlCell id="1476" r="X54" connectionId="0">
    <xmlCellPr id="1" uniqueName="P1123172">
      <xmlPr mapId="2" xpath="/GFI-IZD-POD/IPK-GFI-IZD-POD_1000379/P1123172" xmlDataType="decimal"/>
    </xmlCellPr>
  </singleXmlCell>
  <singleXmlCell id="1477" r="Y54" connectionId="0">
    <xmlCellPr id="1" uniqueName="P1123173">
      <xmlPr mapId="2" xpath="/GFI-IZD-POD/IPK-GFI-IZD-POD_1000379/P1123173" xmlDataType="decimal"/>
    </xmlCellPr>
  </singleXmlCell>
  <singleXmlCell id="1478" r="H55" connectionId="0">
    <xmlCellPr id="1" uniqueName="P1080398">
      <xmlPr mapId="2" xpath="/GFI-IZD-POD/IPK-GFI-IZD-POD_1000379/P1080398" xmlDataType="decimal"/>
    </xmlCellPr>
  </singleXmlCell>
  <singleXmlCell id="1479" r="I55" connectionId="0">
    <xmlCellPr id="1" uniqueName="P1080399">
      <xmlPr mapId="2" xpath="/GFI-IZD-POD/IPK-GFI-IZD-POD_1000379/P1080399" xmlDataType="decimal"/>
    </xmlCellPr>
  </singleXmlCell>
  <singleXmlCell id="1480" r="J55" connectionId="0">
    <xmlCellPr id="1" uniqueName="P1080586">
      <xmlPr mapId="2" xpath="/GFI-IZD-POD/IPK-GFI-IZD-POD_1000379/P1080586" xmlDataType="decimal"/>
    </xmlCellPr>
  </singleXmlCell>
  <singleXmlCell id="1481" r="K55" connectionId="0">
    <xmlCellPr id="1" uniqueName="P1080587">
      <xmlPr mapId="2" xpath="/GFI-IZD-POD/IPK-GFI-IZD-POD_1000379/P1080587" xmlDataType="decimal"/>
    </xmlCellPr>
  </singleXmlCell>
  <singleXmlCell id="1482" r="L55" connectionId="0">
    <xmlCellPr id="1" uniqueName="P1080588">
      <xmlPr mapId="2" xpath="/GFI-IZD-POD/IPK-GFI-IZD-POD_1000379/P1080588" xmlDataType="decimal"/>
    </xmlCellPr>
  </singleXmlCell>
  <singleXmlCell id="1483" r="M55" connectionId="0">
    <xmlCellPr id="1" uniqueName="P1080589">
      <xmlPr mapId="2" xpath="/GFI-IZD-POD/IPK-GFI-IZD-POD_1000379/P1080589" xmlDataType="decimal"/>
    </xmlCellPr>
  </singleXmlCell>
  <singleXmlCell id="1484" r="N55" connectionId="0">
    <xmlCellPr id="1" uniqueName="P1080590">
      <xmlPr mapId="2" xpath="/GFI-IZD-POD/IPK-GFI-IZD-POD_1000379/P1080590" xmlDataType="decimal"/>
    </xmlCellPr>
  </singleXmlCell>
  <singleXmlCell id="1485" r="O55" connectionId="0">
    <xmlCellPr id="1" uniqueName="P1080591">
      <xmlPr mapId="2" xpath="/GFI-IZD-POD/IPK-GFI-IZD-POD_1000379/P1080591" xmlDataType="decimal"/>
    </xmlCellPr>
  </singleXmlCell>
  <singleXmlCell id="1486" r="P55" connectionId="0">
    <xmlCellPr id="1" uniqueName="P1082462">
      <xmlPr mapId="2" xpath="/GFI-IZD-POD/IPK-GFI-IZD-POD_1000379/P1082462" xmlDataType="decimal"/>
    </xmlCellPr>
  </singleXmlCell>
  <singleXmlCell id="1487" r="Q55" connectionId="0">
    <xmlCellPr id="1" uniqueName="P1082430">
      <xmlPr mapId="2" xpath="/GFI-IZD-POD/IPK-GFI-IZD-POD_1000379/P1082430" xmlDataType="decimal"/>
    </xmlCellPr>
  </singleXmlCell>
  <singleXmlCell id="1488" r="R55" connectionId="0">
    <xmlCellPr id="1" uniqueName="P1082463">
      <xmlPr mapId="2" xpath="/GFI-IZD-POD/IPK-GFI-IZD-POD_1000379/P1082463" xmlDataType="decimal"/>
    </xmlCellPr>
  </singleXmlCell>
  <singleXmlCell id="1489" r="S55" connectionId="0">
    <xmlCellPr id="1" uniqueName="P1123094">
      <xmlPr mapId="2" xpath="/GFI-IZD-POD/IPK-GFI-IZD-POD_1000379/P1123094" xmlDataType="decimal"/>
    </xmlCellPr>
  </singleXmlCell>
  <singleXmlCell id="1490" r="T55" connectionId="0">
    <xmlCellPr id="1" uniqueName="P1123095">
      <xmlPr mapId="2" xpath="/GFI-IZD-POD/IPK-GFI-IZD-POD_1000379/P1123095" xmlDataType="decimal"/>
    </xmlCellPr>
  </singleXmlCell>
  <singleXmlCell id="1491" r="U55" connectionId="0">
    <xmlCellPr id="1" uniqueName="P1082464">
      <xmlPr mapId="2" xpath="/GFI-IZD-POD/IPK-GFI-IZD-POD_1000379/P1082464" xmlDataType="decimal"/>
    </xmlCellPr>
  </singleXmlCell>
  <singleXmlCell id="1492" r="V55" connectionId="0">
    <xmlCellPr id="1" uniqueName="P1082465">
      <xmlPr mapId="2" xpath="/GFI-IZD-POD/IPK-GFI-IZD-POD_1000379/P1082465" xmlDataType="decimal"/>
    </xmlCellPr>
  </singleXmlCell>
  <singleXmlCell id="1493" r="W55" connectionId="0">
    <xmlCellPr id="1" uniqueName="P1082466">
      <xmlPr mapId="2" xpath="/GFI-IZD-POD/IPK-GFI-IZD-POD_1000379/P1082466" xmlDataType="decimal"/>
    </xmlCellPr>
  </singleXmlCell>
  <singleXmlCell id="1494" r="X55" connectionId="0">
    <xmlCellPr id="1" uniqueName="P1082467">
      <xmlPr mapId="2" xpath="/GFI-IZD-POD/IPK-GFI-IZD-POD_1000379/P1082467" xmlDataType="decimal"/>
    </xmlCellPr>
  </singleXmlCell>
  <singleXmlCell id="1495" r="Y55" connectionId="0">
    <xmlCellPr id="1" uniqueName="P1082468">
      <xmlPr mapId="2" xpath="/GFI-IZD-POD/IPK-GFI-IZD-POD_1000379/P1082468" xmlDataType="decimal"/>
    </xmlCellPr>
  </singleXmlCell>
  <singleXmlCell id="1496" r="H56" connectionId="0">
    <xmlCellPr id="1" uniqueName="P1080692">
      <xmlPr mapId="2" xpath="/GFI-IZD-POD/IPK-GFI-IZD-POD_1000379/P1080692" xmlDataType="decimal"/>
    </xmlCellPr>
  </singleXmlCell>
  <singleXmlCell id="1497" r="I56" connectionId="0">
    <xmlCellPr id="1" uniqueName="P1080693">
      <xmlPr mapId="2" xpath="/GFI-IZD-POD/IPK-GFI-IZD-POD_1000379/P1080693" xmlDataType="decimal"/>
    </xmlCellPr>
  </singleXmlCell>
  <singleXmlCell id="1498" r="J56" connectionId="0">
    <xmlCellPr id="1" uniqueName="P1080694">
      <xmlPr mapId="2" xpath="/GFI-IZD-POD/IPK-GFI-IZD-POD_1000379/P1080694" xmlDataType="decimal"/>
    </xmlCellPr>
  </singleXmlCell>
  <singleXmlCell id="1499" r="K56" connectionId="0">
    <xmlCellPr id="1" uniqueName="P1080779">
      <xmlPr mapId="2" xpath="/GFI-IZD-POD/IPK-GFI-IZD-POD_1000379/P1080779" xmlDataType="decimal"/>
    </xmlCellPr>
  </singleXmlCell>
  <singleXmlCell id="1500" r="L56" connectionId="0">
    <xmlCellPr id="1" uniqueName="P1080780">
      <xmlPr mapId="2" xpath="/GFI-IZD-POD/IPK-GFI-IZD-POD_1000379/P1080780" xmlDataType="decimal"/>
    </xmlCellPr>
  </singleXmlCell>
  <singleXmlCell id="1501" r="M56" connectionId="0">
    <xmlCellPr id="1" uniqueName="P1080781">
      <xmlPr mapId="2" xpath="/GFI-IZD-POD/IPK-GFI-IZD-POD_1000379/P1080781" xmlDataType="decimal"/>
    </xmlCellPr>
  </singleXmlCell>
  <singleXmlCell id="1502" r="N56" connectionId="0">
    <xmlCellPr id="1" uniqueName="P1080782">
      <xmlPr mapId="2" xpath="/GFI-IZD-POD/IPK-GFI-IZD-POD_1000379/P1080782" xmlDataType="decimal"/>
    </xmlCellPr>
  </singleXmlCell>
  <singleXmlCell id="1503" r="O56" connectionId="0">
    <xmlCellPr id="1" uniqueName="P1080783">
      <xmlPr mapId="2" xpath="/GFI-IZD-POD/IPK-GFI-IZD-POD_1000379/P1080783" xmlDataType="decimal"/>
    </xmlCellPr>
  </singleXmlCell>
  <singleXmlCell id="1504" r="P56" connectionId="0">
    <xmlCellPr id="1" uniqueName="P1082469">
      <xmlPr mapId="2" xpath="/GFI-IZD-POD/IPK-GFI-IZD-POD_1000379/P1082469" xmlDataType="decimal"/>
    </xmlCellPr>
  </singleXmlCell>
  <singleXmlCell id="1505" r="Q56" connectionId="0">
    <xmlCellPr id="1" uniqueName="P1082470">
      <xmlPr mapId="2" xpath="/GFI-IZD-POD/IPK-GFI-IZD-POD_1000379/P1082470" xmlDataType="decimal"/>
    </xmlCellPr>
  </singleXmlCell>
  <singleXmlCell id="1506" r="R56" connectionId="0">
    <xmlCellPr id="1" uniqueName="P1082433">
      <xmlPr mapId="2" xpath="/GFI-IZD-POD/IPK-GFI-IZD-POD_1000379/P1082433" xmlDataType="decimal"/>
    </xmlCellPr>
  </singleXmlCell>
  <singleXmlCell id="1507" r="S56" connectionId="0">
    <xmlCellPr id="1" uniqueName="P1123096">
      <xmlPr mapId="2" xpath="/GFI-IZD-POD/IPK-GFI-IZD-POD_1000379/P1123096" xmlDataType="decimal"/>
    </xmlCellPr>
  </singleXmlCell>
  <singleXmlCell id="1508" r="T56" connectionId="0">
    <xmlCellPr id="1" uniqueName="P1123097">
      <xmlPr mapId="2" xpath="/GFI-IZD-POD/IPK-GFI-IZD-POD_1000379/P1123097" xmlDataType="decimal"/>
    </xmlCellPr>
  </singleXmlCell>
  <singleXmlCell id="1509" r="U56" connectionId="0">
    <xmlCellPr id="1" uniqueName="P1082471">
      <xmlPr mapId="2" xpath="/GFI-IZD-POD/IPK-GFI-IZD-POD_1000379/P1082471" xmlDataType="decimal"/>
    </xmlCellPr>
  </singleXmlCell>
  <singleXmlCell id="1510" r="V56" connectionId="0">
    <xmlCellPr id="1" uniqueName="P1082472">
      <xmlPr mapId="2" xpath="/GFI-IZD-POD/IPK-GFI-IZD-POD_1000379/P1082472" xmlDataType="decimal"/>
    </xmlCellPr>
  </singleXmlCell>
  <singleXmlCell id="1511" r="W56" connectionId="0">
    <xmlCellPr id="1" uniqueName="P1082473">
      <xmlPr mapId="2" xpath="/GFI-IZD-POD/IPK-GFI-IZD-POD_1000379/P1082473" xmlDataType="decimal"/>
    </xmlCellPr>
  </singleXmlCell>
  <singleXmlCell id="1512" r="X56" connectionId="0">
    <xmlCellPr id="1" uniqueName="P1082474">
      <xmlPr mapId="2" xpath="/GFI-IZD-POD/IPK-GFI-IZD-POD_1000379/P1082474" xmlDataType="decimal"/>
    </xmlCellPr>
  </singleXmlCell>
  <singleXmlCell id="1513" r="Y56" connectionId="0">
    <xmlCellPr id="1" uniqueName="P1082475">
      <xmlPr mapId="2" xpath="/GFI-IZD-POD/IPK-GFI-IZD-POD_1000379/P1082475" xmlDataType="decimal"/>
    </xmlCellPr>
  </singleXmlCell>
  <singleXmlCell id="1514" r="H57" connectionId="0">
    <xmlCellPr id="1" uniqueName="P1080784">
      <xmlPr mapId="2" xpath="/GFI-IZD-POD/IPK-GFI-IZD-POD_1000379/P1080784" xmlDataType="decimal"/>
    </xmlCellPr>
  </singleXmlCell>
  <singleXmlCell id="1515" r="I57" connectionId="0">
    <xmlCellPr id="1" uniqueName="P1080785">
      <xmlPr mapId="2" xpath="/GFI-IZD-POD/IPK-GFI-IZD-POD_1000379/P1080785" xmlDataType="decimal"/>
    </xmlCellPr>
  </singleXmlCell>
  <singleXmlCell id="1516" r="J57" connectionId="0">
    <xmlCellPr id="1" uniqueName="P1080786">
      <xmlPr mapId="2" xpath="/GFI-IZD-POD/IPK-GFI-IZD-POD_1000379/P1080786" xmlDataType="decimal"/>
    </xmlCellPr>
  </singleXmlCell>
  <singleXmlCell id="1517" r="K57" connectionId="0">
    <xmlCellPr id="1" uniqueName="P1081033">
      <xmlPr mapId="2" xpath="/GFI-IZD-POD/IPK-GFI-IZD-POD_1000379/P1081033" xmlDataType="decimal"/>
    </xmlCellPr>
  </singleXmlCell>
  <singleXmlCell id="1518" r="L57" connectionId="0">
    <xmlCellPr id="1" uniqueName="P1081034">
      <xmlPr mapId="2" xpath="/GFI-IZD-POD/IPK-GFI-IZD-POD_1000379/P1081034" xmlDataType="decimal"/>
    </xmlCellPr>
  </singleXmlCell>
  <singleXmlCell id="1519" r="M57" connectionId="0">
    <xmlCellPr id="1" uniqueName="P1081035">
      <xmlPr mapId="2" xpath="/GFI-IZD-POD/IPK-GFI-IZD-POD_1000379/P1081035" xmlDataType="decimal"/>
    </xmlCellPr>
  </singleXmlCell>
  <singleXmlCell id="1520" r="N57" connectionId="0">
    <xmlCellPr id="1" uniqueName="P1081222">
      <xmlPr mapId="2" xpath="/GFI-IZD-POD/IPK-GFI-IZD-POD_1000379/P1081222" xmlDataType="decimal"/>
    </xmlCellPr>
  </singleXmlCell>
  <singleXmlCell id="1521" r="O57" connectionId="0">
    <xmlCellPr id="1" uniqueName="P1081223">
      <xmlPr mapId="2" xpath="/GFI-IZD-POD/IPK-GFI-IZD-POD_1000379/P1081223" xmlDataType="decimal"/>
    </xmlCellPr>
  </singleXmlCell>
  <singleXmlCell id="1522" r="P57" connectionId="0">
    <xmlCellPr id="1" uniqueName="P1082477">
      <xmlPr mapId="2" xpath="/GFI-IZD-POD/IPK-GFI-IZD-POD_1000379/P1082477" xmlDataType="decimal"/>
    </xmlCellPr>
  </singleXmlCell>
  <singleXmlCell id="1523" r="Q57" connectionId="0">
    <xmlCellPr id="1" uniqueName="P1082480">
      <xmlPr mapId="2" xpath="/GFI-IZD-POD/IPK-GFI-IZD-POD_1000379/P1082480" xmlDataType="decimal"/>
    </xmlCellPr>
  </singleXmlCell>
  <singleXmlCell id="1524" r="R57" connectionId="0">
    <xmlCellPr id="1" uniqueName="P1082482">
      <xmlPr mapId="2" xpath="/GFI-IZD-POD/IPK-GFI-IZD-POD_1000379/P1082482" xmlDataType="decimal"/>
    </xmlCellPr>
  </singleXmlCell>
  <singleXmlCell id="1525" r="S57" connectionId="0">
    <xmlCellPr id="1" uniqueName="P1123098">
      <xmlPr mapId="2" xpath="/GFI-IZD-POD/IPK-GFI-IZD-POD_1000379/P1123098" xmlDataType="decimal"/>
    </xmlCellPr>
  </singleXmlCell>
  <singleXmlCell id="1526" r="T57" connectionId="0">
    <xmlCellPr id="1" uniqueName="P1123099">
      <xmlPr mapId="2" xpath="/GFI-IZD-POD/IPK-GFI-IZD-POD_1000379/P1123099" xmlDataType="decimal"/>
    </xmlCellPr>
  </singleXmlCell>
  <singleXmlCell id="1527" r="U57" connectionId="0">
    <xmlCellPr id="1" uniqueName="P1082435">
      <xmlPr mapId="2" xpath="/GFI-IZD-POD/IPK-GFI-IZD-POD_1000379/P1082435" xmlDataType="decimal"/>
    </xmlCellPr>
  </singleXmlCell>
  <singleXmlCell id="1528" r="V57" connectionId="0">
    <xmlCellPr id="1" uniqueName="P1082484">
      <xmlPr mapId="2" xpath="/GFI-IZD-POD/IPK-GFI-IZD-POD_1000379/P1082484" xmlDataType="decimal"/>
    </xmlCellPr>
  </singleXmlCell>
  <singleXmlCell id="1529" r="W57" connectionId="0">
    <xmlCellPr id="1" uniqueName="P1082487">
      <xmlPr mapId="2" xpath="/GFI-IZD-POD/IPK-GFI-IZD-POD_1000379/P1082487" xmlDataType="decimal"/>
    </xmlCellPr>
  </singleXmlCell>
  <singleXmlCell id="1530" r="X57" connectionId="0">
    <xmlCellPr id="1" uniqueName="P1082488">
      <xmlPr mapId="2" xpath="/GFI-IZD-POD/IPK-GFI-IZD-POD_1000379/P1082488" xmlDataType="decimal"/>
    </xmlCellPr>
  </singleXmlCell>
  <singleXmlCell id="1531" r="Y57" connectionId="0">
    <xmlCellPr id="1" uniqueName="P1082490">
      <xmlPr mapId="2" xpath="/GFI-IZD-POD/IPK-GFI-IZD-POD_1000379/P1082490" xmlDataType="decimal"/>
    </xmlCellPr>
  </singleXmlCell>
  <singleXmlCell id="1532" r="H58" connectionId="0">
    <xmlCellPr id="1" uniqueName="P1081224">
      <xmlPr mapId="2" xpath="/GFI-IZD-POD/IPK-GFI-IZD-POD_1000379/P1081224" xmlDataType="decimal"/>
    </xmlCellPr>
  </singleXmlCell>
  <singleXmlCell id="1533" r="I58" connectionId="0">
    <xmlCellPr id="1" uniqueName="P1081225">
      <xmlPr mapId="2" xpath="/GFI-IZD-POD/IPK-GFI-IZD-POD_1000379/P1081225" xmlDataType="decimal"/>
    </xmlCellPr>
  </singleXmlCell>
  <singleXmlCell id="1534" r="J58" connectionId="0">
    <xmlCellPr id="1" uniqueName="P1081326">
      <xmlPr mapId="2" xpath="/GFI-IZD-POD/IPK-GFI-IZD-POD_1000379/P1081326" xmlDataType="decimal"/>
    </xmlCellPr>
  </singleXmlCell>
  <singleXmlCell id="1535" r="K58" connectionId="0">
    <xmlCellPr id="1" uniqueName="P1081327">
      <xmlPr mapId="2" xpath="/GFI-IZD-POD/IPK-GFI-IZD-POD_1000379/P1081327" xmlDataType="decimal"/>
    </xmlCellPr>
  </singleXmlCell>
  <singleXmlCell id="1536" r="L58" connectionId="0">
    <xmlCellPr id="1" uniqueName="P1081328">
      <xmlPr mapId="2" xpath="/GFI-IZD-POD/IPK-GFI-IZD-POD_1000379/P1081328" xmlDataType="decimal"/>
    </xmlCellPr>
  </singleXmlCell>
  <singleXmlCell id="1537" r="M58" connectionId="0">
    <xmlCellPr id="1" uniqueName="P1081413">
      <xmlPr mapId="2" xpath="/GFI-IZD-POD/IPK-GFI-IZD-POD_1000379/P1081413" xmlDataType="decimal"/>
    </xmlCellPr>
  </singleXmlCell>
  <singleXmlCell id="1538" r="N58" connectionId="0">
    <xmlCellPr id="1" uniqueName="P1081414">
      <xmlPr mapId="2" xpath="/GFI-IZD-POD/IPK-GFI-IZD-POD_1000379/P1081414" xmlDataType="decimal"/>
    </xmlCellPr>
  </singleXmlCell>
  <singleXmlCell id="1539" r="O58" connectionId="0">
    <xmlCellPr id="1" uniqueName="P1081415">
      <xmlPr mapId="2" xpath="/GFI-IZD-POD/IPK-GFI-IZD-POD_1000379/P1081415" xmlDataType="decimal"/>
    </xmlCellPr>
  </singleXmlCell>
  <singleXmlCell id="1540" r="P58" connectionId="0">
    <xmlCellPr id="1" uniqueName="P1082493">
      <xmlPr mapId="2" xpath="/GFI-IZD-POD/IPK-GFI-IZD-POD_1000379/P1082493" xmlDataType="decimal"/>
    </xmlCellPr>
  </singleXmlCell>
  <singleXmlCell id="1541" r="Q58" connectionId="0">
    <xmlCellPr id="1" uniqueName="P1082497">
      <xmlPr mapId="2" xpath="/GFI-IZD-POD/IPK-GFI-IZD-POD_1000379/P1082497" xmlDataType="decimal"/>
    </xmlCellPr>
  </singleXmlCell>
  <singleXmlCell id="1542" r="R58" connectionId="0">
    <xmlCellPr id="1" uniqueName="P1082498">
      <xmlPr mapId="2" xpath="/GFI-IZD-POD/IPK-GFI-IZD-POD_1000379/P1082498" xmlDataType="decimal"/>
    </xmlCellPr>
  </singleXmlCell>
  <singleXmlCell id="1543" r="S58" connectionId="0">
    <xmlCellPr id="1" uniqueName="P1123100">
      <xmlPr mapId="2" xpath="/GFI-IZD-POD/IPK-GFI-IZD-POD_1000379/P1123100" xmlDataType="decimal"/>
    </xmlCellPr>
  </singleXmlCell>
  <singleXmlCell id="1544" r="T58" connectionId="0">
    <xmlCellPr id="1" uniqueName="P1123101">
      <xmlPr mapId="2" xpath="/GFI-IZD-POD/IPK-GFI-IZD-POD_1000379/P1123101" xmlDataType="decimal"/>
    </xmlCellPr>
  </singleXmlCell>
  <singleXmlCell id="1546" r="U58" connectionId="0">
    <xmlCellPr id="1" uniqueName="P1082501">
      <xmlPr mapId="2" xpath="/GFI-IZD-POD/IPK-GFI-IZD-POD_1000379/P1082501" xmlDataType="decimal"/>
    </xmlCellPr>
  </singleXmlCell>
  <singleXmlCell id="1547" r="V58" connectionId="0">
    <xmlCellPr id="1" uniqueName="P1082437">
      <xmlPr mapId="2" xpath="/GFI-IZD-POD/IPK-GFI-IZD-POD_1000379/P1082437" xmlDataType="decimal"/>
    </xmlCellPr>
  </singleXmlCell>
  <singleXmlCell id="1548" r="W58" connectionId="0">
    <xmlCellPr id="1" uniqueName="P1082503">
      <xmlPr mapId="2" xpath="/GFI-IZD-POD/IPK-GFI-IZD-POD_1000379/P1082503" xmlDataType="decimal"/>
    </xmlCellPr>
  </singleXmlCell>
  <singleXmlCell id="1549" r="X58" connectionId="0">
    <xmlCellPr id="1" uniqueName="P1082505">
      <xmlPr mapId="2" xpath="/GFI-IZD-POD/IPK-GFI-IZD-POD_1000379/P1082505" xmlDataType="decimal"/>
    </xmlCellPr>
  </singleXmlCell>
  <singleXmlCell id="1550" r="Y58" connectionId="0">
    <xmlCellPr id="1" uniqueName="P1082507">
      <xmlPr mapId="2" xpath="/GFI-IZD-POD/IPK-GFI-IZD-POD_1000379/P1082507" xmlDataType="decimal"/>
    </xmlCellPr>
  </singleXmlCell>
  <singleXmlCell id="1551" r="H59" connectionId="0">
    <xmlCellPr id="1" uniqueName="P1081416">
      <xmlPr mapId="2" xpath="/GFI-IZD-POD/IPK-GFI-IZD-POD_1000379/P1081416" xmlDataType="decimal"/>
    </xmlCellPr>
  </singleXmlCell>
  <singleXmlCell id="1552" r="I59" connectionId="0">
    <xmlCellPr id="1" uniqueName="P1081501">
      <xmlPr mapId="2" xpath="/GFI-IZD-POD/IPK-GFI-IZD-POD_1000379/P1081501" xmlDataType="decimal"/>
    </xmlCellPr>
  </singleXmlCell>
  <singleXmlCell id="1553" r="J59" connectionId="0">
    <xmlCellPr id="1" uniqueName="P1081502">
      <xmlPr mapId="2" xpath="/GFI-IZD-POD/IPK-GFI-IZD-POD_1000379/P1081502" xmlDataType="decimal"/>
    </xmlCellPr>
  </singleXmlCell>
  <singleXmlCell id="1554" r="K59" connectionId="0">
    <xmlCellPr id="1" uniqueName="P1081503">
      <xmlPr mapId="2" xpath="/GFI-IZD-POD/IPK-GFI-IZD-POD_1000379/P1081503" xmlDataType="decimal"/>
    </xmlCellPr>
  </singleXmlCell>
  <singleXmlCell id="1555" r="L59" connectionId="0">
    <xmlCellPr id="1" uniqueName="P1081504">
      <xmlPr mapId="2" xpath="/GFI-IZD-POD/IPK-GFI-IZD-POD_1000379/P1081504" xmlDataType="decimal"/>
    </xmlCellPr>
  </singleXmlCell>
  <singleXmlCell id="1556" r="M59" connectionId="0">
    <xmlCellPr id="1" uniqueName="P1081505">
      <xmlPr mapId="2" xpath="/GFI-IZD-POD/IPK-GFI-IZD-POD_1000379/P1081505" xmlDataType="decimal"/>
    </xmlCellPr>
  </singleXmlCell>
  <singleXmlCell id="1557" r="N59" connectionId="0">
    <xmlCellPr id="1" uniqueName="P1081506">
      <xmlPr mapId="2" xpath="/GFI-IZD-POD/IPK-GFI-IZD-POD_1000379/P1081506" xmlDataType="decimal"/>
    </xmlCellPr>
  </singleXmlCell>
  <singleXmlCell id="1558" r="O59" connectionId="0">
    <xmlCellPr id="1" uniqueName="P1081507">
      <xmlPr mapId="2" xpath="/GFI-IZD-POD/IPK-GFI-IZD-POD_1000379/P1081507" xmlDataType="decimal"/>
    </xmlCellPr>
  </singleXmlCell>
  <singleXmlCell id="1559" r="P59" connectionId="0">
    <xmlCellPr id="1" uniqueName="P1082510">
      <xmlPr mapId="2" xpath="/GFI-IZD-POD/IPK-GFI-IZD-POD_1000379/P1082510" xmlDataType="decimal"/>
    </xmlCellPr>
  </singleXmlCell>
  <singleXmlCell id="1560" r="Q59" connectionId="0">
    <xmlCellPr id="1" uniqueName="P1082512">
      <xmlPr mapId="2" xpath="/GFI-IZD-POD/IPK-GFI-IZD-POD_1000379/P1082512" xmlDataType="decimal"/>
    </xmlCellPr>
  </singleXmlCell>
  <singleXmlCell id="1561" r="R59" connectionId="0">
    <xmlCellPr id="1" uniqueName="P1082514">
      <xmlPr mapId="2" xpath="/GFI-IZD-POD/IPK-GFI-IZD-POD_1000379/P1082514" xmlDataType="decimal"/>
    </xmlCellPr>
  </singleXmlCell>
  <singleXmlCell id="1562" r="S59" connectionId="0">
    <xmlCellPr id="1" uniqueName="P1123102">
      <xmlPr mapId="2" xpath="/GFI-IZD-POD/IPK-GFI-IZD-POD_1000379/P1123102" xmlDataType="decimal"/>
    </xmlCellPr>
  </singleXmlCell>
  <singleXmlCell id="1563" r="T59" connectionId="0">
    <xmlCellPr id="1" uniqueName="P1123103">
      <xmlPr mapId="2" xpath="/GFI-IZD-POD/IPK-GFI-IZD-POD_1000379/P1123103" xmlDataType="decimal"/>
    </xmlCellPr>
  </singleXmlCell>
  <singleXmlCell id="1564" r="U59" connectionId="0">
    <xmlCellPr id="1" uniqueName="P1082516">
      <xmlPr mapId="2" xpath="/GFI-IZD-POD/IPK-GFI-IZD-POD_1000379/P1082516" xmlDataType="decimal"/>
    </xmlCellPr>
  </singleXmlCell>
  <singleXmlCell id="1565" r="V59" connectionId="0">
    <xmlCellPr id="1" uniqueName="P1082519">
      <xmlPr mapId="2" xpath="/GFI-IZD-POD/IPK-GFI-IZD-POD_1000379/P1082519" xmlDataType="decimal"/>
    </xmlCellPr>
  </singleXmlCell>
  <singleXmlCell id="1566" r="W59" connectionId="0">
    <xmlCellPr id="1" uniqueName="P1082440">
      <xmlPr mapId="2" xpath="/GFI-IZD-POD/IPK-GFI-IZD-POD_1000379/P1082440" xmlDataType="decimal"/>
    </xmlCellPr>
  </singleXmlCell>
  <singleXmlCell id="1567" r="X59" connectionId="0">
    <xmlCellPr id="1" uniqueName="P1082521">
      <xmlPr mapId="2" xpath="/GFI-IZD-POD/IPK-GFI-IZD-POD_1000379/P1082521" xmlDataType="decimal"/>
    </xmlCellPr>
  </singleXmlCell>
  <singleXmlCell id="1568" r="Y59" connectionId="0">
    <xmlCellPr id="1" uniqueName="P1082523">
      <xmlPr mapId="2" xpath="/GFI-IZD-POD/IPK-GFI-IZD-POD_1000379/P1082523" xmlDataType="decimal"/>
    </xmlCellPr>
  </singleXmlCell>
  <singleXmlCell id="1569" r="H61" connectionId="0">
    <xmlCellPr id="1" uniqueName="P1081508">
      <xmlPr mapId="2" xpath="/GFI-IZD-POD/IPK-GFI-IZD-POD_1000379/P1081508" xmlDataType="decimal"/>
    </xmlCellPr>
  </singleXmlCell>
  <singleXmlCell id="1570" r="I61" connectionId="0">
    <xmlCellPr id="1" uniqueName="P1081509">
      <xmlPr mapId="2" xpath="/GFI-IZD-POD/IPK-GFI-IZD-POD_1000379/P1081509" xmlDataType="decimal"/>
    </xmlCellPr>
  </singleXmlCell>
  <singleXmlCell id="1571" r="J61" connectionId="0">
    <xmlCellPr id="1" uniqueName="P1081510">
      <xmlPr mapId="2" xpath="/GFI-IZD-POD/IPK-GFI-IZD-POD_1000379/P1081510" xmlDataType="decimal"/>
    </xmlCellPr>
  </singleXmlCell>
  <singleXmlCell id="1572" r="K61" connectionId="0">
    <xmlCellPr id="1" uniqueName="P1081511">
      <xmlPr mapId="2" xpath="/GFI-IZD-POD/IPK-GFI-IZD-POD_1000379/P1081511" xmlDataType="decimal"/>
    </xmlCellPr>
  </singleXmlCell>
  <singleXmlCell id="1573" r="L61" connectionId="0">
    <xmlCellPr id="1" uniqueName="P1081512">
      <xmlPr mapId="2" xpath="/GFI-IZD-POD/IPK-GFI-IZD-POD_1000379/P1081512" xmlDataType="decimal"/>
    </xmlCellPr>
  </singleXmlCell>
  <singleXmlCell id="1574" r="M61" connectionId="0">
    <xmlCellPr id="1" uniqueName="P1081513">
      <xmlPr mapId="2" xpath="/GFI-IZD-POD/IPK-GFI-IZD-POD_1000379/P1081513" xmlDataType="decimal"/>
    </xmlCellPr>
  </singleXmlCell>
  <singleXmlCell id="1575" r="N61" connectionId="0">
    <xmlCellPr id="1" uniqueName="P1081514">
      <xmlPr mapId="2" xpath="/GFI-IZD-POD/IPK-GFI-IZD-POD_1000379/P1081514" xmlDataType="decimal"/>
    </xmlCellPr>
  </singleXmlCell>
  <singleXmlCell id="1576" r="O61" connectionId="0">
    <xmlCellPr id="1" uniqueName="P1081515">
      <xmlPr mapId="2" xpath="/GFI-IZD-POD/IPK-GFI-IZD-POD_1000379/P1081515" xmlDataType="decimal"/>
    </xmlCellPr>
  </singleXmlCell>
  <singleXmlCell id="1577" r="P61" connectionId="0">
    <xmlCellPr id="1" uniqueName="P1082525">
      <xmlPr mapId="2" xpath="/GFI-IZD-POD/IPK-GFI-IZD-POD_1000379/P1082525" xmlDataType="decimal"/>
    </xmlCellPr>
  </singleXmlCell>
  <singleXmlCell id="1578" r="Q61" connectionId="0">
    <xmlCellPr id="1" uniqueName="P1082527">
      <xmlPr mapId="2" xpath="/GFI-IZD-POD/IPK-GFI-IZD-POD_1000379/P1082527" xmlDataType="decimal"/>
    </xmlCellPr>
  </singleXmlCell>
  <singleXmlCell id="1579" r="R61" connectionId="0">
    <xmlCellPr id="1" uniqueName="P1082528">
      <xmlPr mapId="2" xpath="/GFI-IZD-POD/IPK-GFI-IZD-POD_1000379/P1082528" xmlDataType="decimal"/>
    </xmlCellPr>
  </singleXmlCell>
  <singleXmlCell id="1580" r="S61" connectionId="0">
    <xmlCellPr id="1" uniqueName="P1123104">
      <xmlPr mapId="2" xpath="/GFI-IZD-POD/IPK-GFI-IZD-POD_1000379/P1123104" xmlDataType="decimal"/>
    </xmlCellPr>
  </singleXmlCell>
  <singleXmlCell id="1581" r="T61" connectionId="0">
    <xmlCellPr id="1" uniqueName="P1123105">
      <xmlPr mapId="2" xpath="/GFI-IZD-POD/IPK-GFI-IZD-POD_1000379/P1123105" xmlDataType="decimal"/>
    </xmlCellPr>
  </singleXmlCell>
  <singleXmlCell id="1582" r="U61" connectionId="0">
    <xmlCellPr id="1" uniqueName="P1082529">
      <xmlPr mapId="2" xpath="/GFI-IZD-POD/IPK-GFI-IZD-POD_1000379/P1082529" xmlDataType="decimal"/>
    </xmlCellPr>
  </singleXmlCell>
  <singleXmlCell id="1583" r="V61" connectionId="0">
    <xmlCellPr id="1" uniqueName="P1082530">
      <xmlPr mapId="2" xpath="/GFI-IZD-POD/IPK-GFI-IZD-POD_1000379/P1082530" xmlDataType="decimal"/>
    </xmlCellPr>
  </singleXmlCell>
  <singleXmlCell id="1584" r="W61" connectionId="0">
    <xmlCellPr id="1" uniqueName="P1082532">
      <xmlPr mapId="2" xpath="/GFI-IZD-POD/IPK-GFI-IZD-POD_1000379/P1082532" xmlDataType="decimal"/>
    </xmlCellPr>
  </singleXmlCell>
  <singleXmlCell id="1585" r="X61" connectionId="0">
    <xmlCellPr id="1" uniqueName="P1082442">
      <xmlPr mapId="2" xpath="/GFI-IZD-POD/IPK-GFI-IZD-POD_1000379/P1082442" xmlDataType="decimal"/>
    </xmlCellPr>
  </singleXmlCell>
  <singleXmlCell id="1586" r="Y61" connectionId="0">
    <xmlCellPr id="1" uniqueName="P1082533">
      <xmlPr mapId="2" xpath="/GFI-IZD-POD/IPK-GFI-IZD-POD_1000379/P1082533" xmlDataType="decimal"/>
    </xmlCellPr>
  </singleXmlCell>
  <singleXmlCell id="1587" r="H62" connectionId="0">
    <xmlCellPr id="1" uniqueName="P1081516">
      <xmlPr mapId="2" xpath="/GFI-IZD-POD/IPK-GFI-IZD-POD_1000379/P1081516" xmlDataType="decimal"/>
    </xmlCellPr>
  </singleXmlCell>
  <singleXmlCell id="1588" r="I62" connectionId="0">
    <xmlCellPr id="1" uniqueName="P1081517">
      <xmlPr mapId="2" xpath="/GFI-IZD-POD/IPK-GFI-IZD-POD_1000379/P1081517" xmlDataType="decimal"/>
    </xmlCellPr>
  </singleXmlCell>
  <singleXmlCell id="1589" r="J62" connectionId="0">
    <xmlCellPr id="1" uniqueName="P1081518">
      <xmlPr mapId="2" xpath="/GFI-IZD-POD/IPK-GFI-IZD-POD_1000379/P1081518" xmlDataType="decimal"/>
    </xmlCellPr>
  </singleXmlCell>
  <singleXmlCell id="1590" r="K62" connectionId="0">
    <xmlCellPr id="1" uniqueName="P1081519">
      <xmlPr mapId="2" xpath="/GFI-IZD-POD/IPK-GFI-IZD-POD_1000379/P1081519" xmlDataType="decimal"/>
    </xmlCellPr>
  </singleXmlCell>
  <singleXmlCell id="1591" r="L62" connectionId="0">
    <xmlCellPr id="1" uniqueName="P1081520">
      <xmlPr mapId="2" xpath="/GFI-IZD-POD/IPK-GFI-IZD-POD_1000379/P1081520" xmlDataType="decimal"/>
    </xmlCellPr>
  </singleXmlCell>
  <singleXmlCell id="1592" r="M62" connectionId="0">
    <xmlCellPr id="1" uniqueName="P1081521">
      <xmlPr mapId="2" xpath="/GFI-IZD-POD/IPK-GFI-IZD-POD_1000379/P1081521" xmlDataType="decimal"/>
    </xmlCellPr>
  </singleXmlCell>
  <singleXmlCell id="1593" r="N62" connectionId="0">
    <xmlCellPr id="1" uniqueName="P1081522">
      <xmlPr mapId="2" xpath="/GFI-IZD-POD/IPK-GFI-IZD-POD_1000379/P1081522" xmlDataType="decimal"/>
    </xmlCellPr>
  </singleXmlCell>
  <singleXmlCell id="1594" r="O62" connectionId="0">
    <xmlCellPr id="1" uniqueName="P1081523">
      <xmlPr mapId="2" xpath="/GFI-IZD-POD/IPK-GFI-IZD-POD_1000379/P1081523" xmlDataType="decimal"/>
    </xmlCellPr>
  </singleXmlCell>
  <singleXmlCell id="1595" r="P62" connectionId="0">
    <xmlCellPr id="1" uniqueName="P1082550">
      <xmlPr mapId="2" xpath="/GFI-IZD-POD/IPK-GFI-IZD-POD_1000379/P1082550" xmlDataType="decimal"/>
    </xmlCellPr>
  </singleXmlCell>
  <singleXmlCell id="1596" r="Q62" connectionId="0">
    <xmlCellPr id="1" uniqueName="P1082552">
      <xmlPr mapId="2" xpath="/GFI-IZD-POD/IPK-GFI-IZD-POD_1000379/P1082552" xmlDataType="decimal"/>
    </xmlCellPr>
  </singleXmlCell>
  <singleXmlCell id="1597" r="R62" connectionId="0">
    <xmlCellPr id="1" uniqueName="P1082554">
      <xmlPr mapId="2" xpath="/GFI-IZD-POD/IPK-GFI-IZD-POD_1000379/P1082554" xmlDataType="decimal"/>
    </xmlCellPr>
  </singleXmlCell>
  <singleXmlCell id="1598" r="S62" connectionId="0">
    <xmlCellPr id="1" uniqueName="P1123106">
      <xmlPr mapId="2" xpath="/GFI-IZD-POD/IPK-GFI-IZD-POD_1000379/P1123106" xmlDataType="decimal"/>
    </xmlCellPr>
  </singleXmlCell>
  <singleXmlCell id="1599" r="T62" connectionId="0">
    <xmlCellPr id="1" uniqueName="P1123107">
      <xmlPr mapId="2" xpath="/GFI-IZD-POD/IPK-GFI-IZD-POD_1000379/P1123107" xmlDataType="decimal"/>
    </xmlCellPr>
  </singleXmlCell>
  <singleXmlCell id="1600" r="U62" connectionId="0">
    <xmlCellPr id="1" uniqueName="P1082558">
      <xmlPr mapId="2" xpath="/GFI-IZD-POD/IPK-GFI-IZD-POD_1000379/P1082558" xmlDataType="decimal"/>
    </xmlCellPr>
  </singleXmlCell>
  <singleXmlCell id="1601" r="V62" connectionId="0">
    <xmlCellPr id="1" uniqueName="P1082562">
      <xmlPr mapId="2" xpath="/GFI-IZD-POD/IPK-GFI-IZD-POD_1000379/P1082562" xmlDataType="decimal"/>
    </xmlCellPr>
  </singleXmlCell>
  <singleXmlCell id="1602" r="W62" connectionId="0">
    <xmlCellPr id="1" uniqueName="P1082564">
      <xmlPr mapId="2" xpath="/GFI-IZD-POD/IPK-GFI-IZD-POD_1000379/P1082564" xmlDataType="decimal"/>
    </xmlCellPr>
  </singleXmlCell>
  <singleXmlCell id="1603" r="X62" connectionId="0">
    <xmlCellPr id="1" uniqueName="P1082566">
      <xmlPr mapId="2" xpath="/GFI-IZD-POD/IPK-GFI-IZD-POD_1000379/P1082566" xmlDataType="decimal"/>
    </xmlCellPr>
  </singleXmlCell>
  <singleXmlCell id="1604" r="Y62" connectionId="0">
    <xmlCellPr id="1" uniqueName="P1082445">
      <xmlPr mapId="2" xpath="/GFI-IZD-POD/IPK-GFI-IZD-POD_1000379/P1082445" xmlDataType="decimal"/>
    </xmlCellPr>
  </singleXmlCell>
  <singleXmlCell id="1605" r="H63" connectionId="0">
    <xmlCellPr id="1" uniqueName="P1081524">
      <xmlPr mapId="2" xpath="/GFI-IZD-POD/IPK-GFI-IZD-POD_1000379/P1081524" xmlDataType="decimal"/>
    </xmlCellPr>
  </singleXmlCell>
  <singleXmlCell id="1606" r="I63" connectionId="0">
    <xmlCellPr id="1" uniqueName="P1081525">
      <xmlPr mapId="2" xpath="/GFI-IZD-POD/IPK-GFI-IZD-POD_1000379/P1081525" xmlDataType="decimal"/>
    </xmlCellPr>
  </singleXmlCell>
  <singleXmlCell id="1607" r="J63" connectionId="0">
    <xmlCellPr id="1" uniqueName="P1081526">
      <xmlPr mapId="2" xpath="/GFI-IZD-POD/IPK-GFI-IZD-POD_1000379/P1081526" xmlDataType="decimal"/>
    </xmlCellPr>
  </singleXmlCell>
  <singleXmlCell id="1608" r="K63" connectionId="0">
    <xmlCellPr id="1" uniqueName="P1081527">
      <xmlPr mapId="2" xpath="/GFI-IZD-POD/IPK-GFI-IZD-POD_1000379/P1081527" xmlDataType="decimal"/>
    </xmlCellPr>
  </singleXmlCell>
  <singleXmlCell id="1610" r="L63" connectionId="0">
    <xmlCellPr id="1" uniqueName="P1081528">
      <xmlPr mapId="2" xpath="/GFI-IZD-POD/IPK-GFI-IZD-POD_1000379/P1081528" xmlDataType="decimal"/>
    </xmlCellPr>
  </singleXmlCell>
  <singleXmlCell id="1611" r="M63" connectionId="0">
    <xmlCellPr id="1" uniqueName="P1081529">
      <xmlPr mapId="2" xpath="/GFI-IZD-POD/IPK-GFI-IZD-POD_1000379/P1081529" xmlDataType="decimal"/>
    </xmlCellPr>
  </singleXmlCell>
  <singleXmlCell id="1612" r="N63" connectionId="0">
    <xmlCellPr id="1" uniqueName="P1081530">
      <xmlPr mapId="2" xpath="/GFI-IZD-POD/IPK-GFI-IZD-POD_1000379/P1081530" xmlDataType="decimal"/>
    </xmlCellPr>
  </singleXmlCell>
  <singleXmlCell id="1613" r="O63" connectionId="0">
    <xmlCellPr id="1" uniqueName="P1081531">
      <xmlPr mapId="2" xpath="/GFI-IZD-POD/IPK-GFI-IZD-POD_1000379/P1081531" xmlDataType="decimal"/>
    </xmlCellPr>
  </singleXmlCell>
  <singleXmlCell id="1614" r="P63" connectionId="0">
    <xmlCellPr id="1" uniqueName="P1082568">
      <xmlPr mapId="2" xpath="/GFI-IZD-POD/IPK-GFI-IZD-POD_1000379/P1082568" xmlDataType="decimal"/>
    </xmlCellPr>
  </singleXmlCell>
  <singleXmlCell id="1615" r="Q63" connectionId="0">
    <xmlCellPr id="1" uniqueName="P1082570">
      <xmlPr mapId="2" xpath="/GFI-IZD-POD/IPK-GFI-IZD-POD_1000379/P1082570" xmlDataType="decimal"/>
    </xmlCellPr>
  </singleXmlCell>
  <singleXmlCell id="1616" r="R63" connectionId="0">
    <xmlCellPr id="1" uniqueName="P1082573">
      <xmlPr mapId="2" xpath="/GFI-IZD-POD/IPK-GFI-IZD-POD_1000379/P1082573" xmlDataType="decimal"/>
    </xmlCellPr>
  </singleXmlCell>
  <singleXmlCell id="1617" r="S63" connectionId="0">
    <xmlCellPr id="1" uniqueName="P1123108">
      <xmlPr mapId="2" xpath="/GFI-IZD-POD/IPK-GFI-IZD-POD_1000379/P1123108" xmlDataType="decimal"/>
    </xmlCellPr>
  </singleXmlCell>
  <singleXmlCell id="1618" r="T63" connectionId="0">
    <xmlCellPr id="1" uniqueName="P1123109">
      <xmlPr mapId="2" xpath="/GFI-IZD-POD/IPK-GFI-IZD-POD_1000379/P1123109" xmlDataType="decimal"/>
    </xmlCellPr>
  </singleXmlCell>
  <singleXmlCell id="1619" r="U63" connectionId="0">
    <xmlCellPr id="1" uniqueName="P1082576">
      <xmlPr mapId="2" xpath="/GFI-IZD-POD/IPK-GFI-IZD-POD_1000379/P1082576" xmlDataType="decimal"/>
    </xmlCellPr>
  </singleXmlCell>
  <singleXmlCell id="1620" r="V63" connectionId="0">
    <xmlCellPr id="1" uniqueName="P1082578">
      <xmlPr mapId="2" xpath="/GFI-IZD-POD/IPK-GFI-IZD-POD_1000379/P1082578" xmlDataType="decimal"/>
    </xmlCellPr>
  </singleXmlCell>
  <singleXmlCell id="1621" r="W63" connectionId="0">
    <xmlCellPr id="1" uniqueName="P1082580">
      <xmlPr mapId="2" xpath="/GFI-IZD-POD/IPK-GFI-IZD-POD_1000379/P1082580" xmlDataType="decimal"/>
    </xmlCellPr>
  </singleXmlCell>
  <singleXmlCell id="1622" r="X63" connectionId="0">
    <xmlCellPr id="1" uniqueName="P1082582">
      <xmlPr mapId="2" xpath="/GFI-IZD-POD/IPK-GFI-IZD-POD_1000379/P1082582" xmlDataType="decimal"/>
    </xmlCellPr>
  </singleXmlCell>
  <singleXmlCell id="1623" r="Y63" connectionId="0">
    <xmlCellPr id="1"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4" zoomScale="90" zoomScaleNormal="90" workbookViewId="0">
      <selection activeCell="L31" sqref="L31"/>
    </sheetView>
  </sheetViews>
  <sheetFormatPr defaultRowHeight="12.75" x14ac:dyDescent="0.2"/>
  <cols>
    <col min="9" max="9" width="13.42578125" customWidth="1"/>
  </cols>
  <sheetData>
    <row r="1" spans="1:10" ht="15.75" x14ac:dyDescent="0.2">
      <c r="A1" s="283"/>
      <c r="B1" s="284"/>
      <c r="C1" s="284"/>
      <c r="D1" s="17"/>
      <c r="E1" s="17"/>
      <c r="F1" s="17"/>
      <c r="G1" s="17"/>
      <c r="H1" s="17"/>
      <c r="I1" s="17"/>
      <c r="J1" s="18"/>
    </row>
    <row r="2" spans="1:10" ht="14.45" customHeight="1" x14ac:dyDescent="0.2">
      <c r="A2" s="285" t="s">
        <v>317</v>
      </c>
      <c r="B2" s="286"/>
      <c r="C2" s="286"/>
      <c r="D2" s="286"/>
      <c r="E2" s="286"/>
      <c r="F2" s="286"/>
      <c r="G2" s="286"/>
      <c r="H2" s="286"/>
      <c r="I2" s="286"/>
      <c r="J2" s="287"/>
    </row>
    <row r="3" spans="1:10" ht="15" x14ac:dyDescent="0.2">
      <c r="A3" s="54"/>
      <c r="B3" s="55"/>
      <c r="C3" s="55"/>
      <c r="D3" s="55"/>
      <c r="E3" s="55"/>
      <c r="F3" s="55"/>
      <c r="G3" s="55"/>
      <c r="H3" s="55"/>
      <c r="I3" s="55"/>
      <c r="J3" s="56"/>
    </row>
    <row r="4" spans="1:10" ht="33.6" customHeight="1" x14ac:dyDescent="0.2">
      <c r="A4" s="288" t="s">
        <v>302</v>
      </c>
      <c r="B4" s="289"/>
      <c r="C4" s="289"/>
      <c r="D4" s="289"/>
      <c r="E4" s="290">
        <v>44562</v>
      </c>
      <c r="F4" s="291"/>
      <c r="G4" s="62" t="s">
        <v>0</v>
      </c>
      <c r="H4" s="290">
        <v>44926</v>
      </c>
      <c r="I4" s="291"/>
      <c r="J4" s="19"/>
    </row>
    <row r="5" spans="1:10" s="67" customFormat="1" ht="10.15" customHeight="1" x14ac:dyDescent="0.25">
      <c r="A5" s="292"/>
      <c r="B5" s="293"/>
      <c r="C5" s="293"/>
      <c r="D5" s="293"/>
      <c r="E5" s="293"/>
      <c r="F5" s="293"/>
      <c r="G5" s="293"/>
      <c r="H5" s="293"/>
      <c r="I5" s="293"/>
      <c r="J5" s="294"/>
    </row>
    <row r="6" spans="1:10" ht="20.45" customHeight="1" x14ac:dyDescent="0.2">
      <c r="A6" s="57"/>
      <c r="B6" s="68" t="s">
        <v>324</v>
      </c>
      <c r="C6" s="58"/>
      <c r="D6" s="58"/>
      <c r="E6" s="80">
        <v>2022</v>
      </c>
      <c r="F6" s="69"/>
      <c r="G6" s="62"/>
      <c r="H6" s="69"/>
      <c r="I6" s="69"/>
      <c r="J6" s="28"/>
    </row>
    <row r="7" spans="1:10" s="71" customFormat="1" ht="10.9" customHeight="1" x14ac:dyDescent="0.2">
      <c r="A7" s="57"/>
      <c r="B7" s="58"/>
      <c r="C7" s="58"/>
      <c r="D7" s="58"/>
      <c r="E7" s="70"/>
      <c r="F7" s="70"/>
      <c r="G7" s="62"/>
      <c r="H7" s="70"/>
      <c r="I7" s="70"/>
      <c r="J7" s="28"/>
    </row>
    <row r="8" spans="1:10" ht="37.9" customHeight="1" x14ac:dyDescent="0.2">
      <c r="A8" s="297" t="s">
        <v>325</v>
      </c>
      <c r="B8" s="298"/>
      <c r="C8" s="298"/>
      <c r="D8" s="298"/>
      <c r="E8" s="298"/>
      <c r="F8" s="298"/>
      <c r="G8" s="298"/>
      <c r="H8" s="298"/>
      <c r="I8" s="298"/>
      <c r="J8" s="20"/>
    </row>
    <row r="9" spans="1:10" ht="14.25" x14ac:dyDescent="0.2">
      <c r="A9" s="21"/>
      <c r="B9" s="51"/>
      <c r="C9" s="51"/>
      <c r="D9" s="51"/>
      <c r="E9" s="296"/>
      <c r="F9" s="296"/>
      <c r="G9" s="269"/>
      <c r="H9" s="269"/>
      <c r="I9" s="60"/>
      <c r="J9" s="61"/>
    </row>
    <row r="10" spans="1:10" ht="25.9" customHeight="1" x14ac:dyDescent="0.2">
      <c r="A10" s="299" t="s">
        <v>303</v>
      </c>
      <c r="B10" s="300"/>
      <c r="C10" s="301" t="s">
        <v>446</v>
      </c>
      <c r="D10" s="302"/>
      <c r="E10" s="52"/>
      <c r="F10" s="303" t="s">
        <v>326</v>
      </c>
      <c r="G10" s="304"/>
      <c r="H10" s="305" t="s">
        <v>447</v>
      </c>
      <c r="I10" s="306"/>
      <c r="J10" s="22"/>
    </row>
    <row r="11" spans="1:10" ht="15.6" customHeight="1" x14ac:dyDescent="0.2">
      <c r="A11" s="21"/>
      <c r="B11" s="51"/>
      <c r="C11" s="51"/>
      <c r="D11" s="51"/>
      <c r="E11" s="295"/>
      <c r="F11" s="295"/>
      <c r="G11" s="295"/>
      <c r="H11" s="295"/>
      <c r="I11" s="53"/>
      <c r="J11" s="22"/>
    </row>
    <row r="12" spans="1:10" ht="21" customHeight="1" x14ac:dyDescent="0.2">
      <c r="A12" s="270" t="s">
        <v>318</v>
      </c>
      <c r="B12" s="300"/>
      <c r="C12" s="301" t="s">
        <v>448</v>
      </c>
      <c r="D12" s="302"/>
      <c r="E12" s="309"/>
      <c r="F12" s="295"/>
      <c r="G12" s="295"/>
      <c r="H12" s="295"/>
      <c r="I12" s="53"/>
      <c r="J12" s="22"/>
    </row>
    <row r="13" spans="1:10" ht="10.9" customHeight="1" x14ac:dyDescent="0.2">
      <c r="A13" s="52"/>
      <c r="B13" s="53"/>
      <c r="C13" s="51"/>
      <c r="D13" s="51"/>
      <c r="E13" s="269"/>
      <c r="F13" s="269"/>
      <c r="G13" s="269"/>
      <c r="H13" s="269"/>
      <c r="I13" s="51"/>
      <c r="J13" s="23"/>
    </row>
    <row r="14" spans="1:10" ht="22.9" customHeight="1" x14ac:dyDescent="0.2">
      <c r="A14" s="270" t="s">
        <v>304</v>
      </c>
      <c r="B14" s="310"/>
      <c r="C14" s="301" t="s">
        <v>449</v>
      </c>
      <c r="D14" s="302"/>
      <c r="E14" s="307"/>
      <c r="F14" s="308"/>
      <c r="G14" s="66" t="s">
        <v>327</v>
      </c>
      <c r="H14" s="305" t="s">
        <v>450</v>
      </c>
      <c r="I14" s="306"/>
      <c r="J14" s="63"/>
    </row>
    <row r="15" spans="1:10" ht="14.45" customHeight="1" x14ac:dyDescent="0.2">
      <c r="A15" s="52"/>
      <c r="B15" s="53"/>
      <c r="C15" s="51"/>
      <c r="D15" s="51"/>
      <c r="E15" s="269"/>
      <c r="F15" s="269"/>
      <c r="G15" s="269"/>
      <c r="H15" s="269"/>
      <c r="I15" s="51"/>
      <c r="J15" s="23"/>
    </row>
    <row r="16" spans="1:10" ht="13.15" customHeight="1" x14ac:dyDescent="0.2">
      <c r="A16" s="270" t="s">
        <v>328</v>
      </c>
      <c r="B16" s="310"/>
      <c r="C16" s="301" t="s">
        <v>451</v>
      </c>
      <c r="D16" s="302"/>
      <c r="E16" s="59"/>
      <c r="F16" s="59"/>
      <c r="G16" s="59"/>
      <c r="H16" s="59"/>
      <c r="I16" s="59"/>
      <c r="J16" s="63"/>
    </row>
    <row r="17" spans="1:10" ht="14.45" customHeight="1" x14ac:dyDescent="0.2">
      <c r="A17" s="311"/>
      <c r="B17" s="312"/>
      <c r="C17" s="312"/>
      <c r="D17" s="312"/>
      <c r="E17" s="312"/>
      <c r="F17" s="312"/>
      <c r="G17" s="312"/>
      <c r="H17" s="312"/>
      <c r="I17" s="312"/>
      <c r="J17" s="313"/>
    </row>
    <row r="18" spans="1:10" x14ac:dyDescent="0.2">
      <c r="A18" s="299" t="s">
        <v>305</v>
      </c>
      <c r="B18" s="300"/>
      <c r="C18" s="314" t="s">
        <v>452</v>
      </c>
      <c r="D18" s="315"/>
      <c r="E18" s="315"/>
      <c r="F18" s="315"/>
      <c r="G18" s="315"/>
      <c r="H18" s="315"/>
      <c r="I18" s="315"/>
      <c r="J18" s="316"/>
    </row>
    <row r="19" spans="1:10" ht="14.25" x14ac:dyDescent="0.2">
      <c r="A19" s="21"/>
      <c r="B19" s="51"/>
      <c r="C19" s="65"/>
      <c r="D19" s="51"/>
      <c r="E19" s="269"/>
      <c r="F19" s="269"/>
      <c r="G19" s="269"/>
      <c r="H19" s="269"/>
      <c r="I19" s="51"/>
      <c r="J19" s="23"/>
    </row>
    <row r="20" spans="1:10" ht="14.25" x14ac:dyDescent="0.2">
      <c r="A20" s="299" t="s">
        <v>306</v>
      </c>
      <c r="B20" s="300"/>
      <c r="C20" s="305">
        <v>52440</v>
      </c>
      <c r="D20" s="306"/>
      <c r="E20" s="269"/>
      <c r="F20" s="269"/>
      <c r="G20" s="314" t="s">
        <v>453</v>
      </c>
      <c r="H20" s="315"/>
      <c r="I20" s="315"/>
      <c r="J20" s="316"/>
    </row>
    <row r="21" spans="1:10" ht="14.25" x14ac:dyDescent="0.2">
      <c r="A21" s="21"/>
      <c r="B21" s="51"/>
      <c r="C21" s="51"/>
      <c r="D21" s="51"/>
      <c r="E21" s="269"/>
      <c r="F21" s="269"/>
      <c r="G21" s="269"/>
      <c r="H21" s="269"/>
      <c r="I21" s="51"/>
      <c r="J21" s="23"/>
    </row>
    <row r="22" spans="1:10" x14ac:dyDescent="0.2">
      <c r="A22" s="299" t="s">
        <v>307</v>
      </c>
      <c r="B22" s="300"/>
      <c r="C22" s="314" t="s">
        <v>454</v>
      </c>
      <c r="D22" s="315"/>
      <c r="E22" s="315"/>
      <c r="F22" s="315"/>
      <c r="G22" s="315"/>
      <c r="H22" s="315"/>
      <c r="I22" s="315"/>
      <c r="J22" s="316"/>
    </row>
    <row r="23" spans="1:10" ht="14.25" x14ac:dyDescent="0.2">
      <c r="A23" s="21"/>
      <c r="B23" s="51"/>
      <c r="C23" s="51"/>
      <c r="D23" s="51"/>
      <c r="E23" s="269"/>
      <c r="F23" s="269"/>
      <c r="G23" s="269"/>
      <c r="H23" s="269"/>
      <c r="I23" s="51"/>
      <c r="J23" s="23"/>
    </row>
    <row r="24" spans="1:10" ht="14.25" x14ac:dyDescent="0.2">
      <c r="A24" s="299" t="s">
        <v>308</v>
      </c>
      <c r="B24" s="300"/>
      <c r="C24" s="317" t="s">
        <v>455</v>
      </c>
      <c r="D24" s="318"/>
      <c r="E24" s="318"/>
      <c r="F24" s="318"/>
      <c r="G24" s="318"/>
      <c r="H24" s="318"/>
      <c r="I24" s="318"/>
      <c r="J24" s="319"/>
    </row>
    <row r="25" spans="1:10" ht="14.25" x14ac:dyDescent="0.2">
      <c r="A25" s="21"/>
      <c r="B25" s="51"/>
      <c r="C25" s="65"/>
      <c r="D25" s="51"/>
      <c r="E25" s="269"/>
      <c r="F25" s="269"/>
      <c r="G25" s="269"/>
      <c r="H25" s="269"/>
      <c r="I25" s="51"/>
      <c r="J25" s="23"/>
    </row>
    <row r="26" spans="1:10" ht="14.25" x14ac:dyDescent="0.2">
      <c r="A26" s="299" t="s">
        <v>309</v>
      </c>
      <c r="B26" s="300"/>
      <c r="C26" s="317" t="s">
        <v>456</v>
      </c>
      <c r="D26" s="318"/>
      <c r="E26" s="318"/>
      <c r="F26" s="318"/>
      <c r="G26" s="318"/>
      <c r="H26" s="318"/>
      <c r="I26" s="318"/>
      <c r="J26" s="319"/>
    </row>
    <row r="27" spans="1:10" ht="13.9" customHeight="1" x14ac:dyDescent="0.2">
      <c r="A27" s="21"/>
      <c r="B27" s="51"/>
      <c r="C27" s="65"/>
      <c r="D27" s="51"/>
      <c r="E27" s="269"/>
      <c r="F27" s="269"/>
      <c r="G27" s="269"/>
      <c r="H27" s="269"/>
      <c r="I27" s="51"/>
      <c r="J27" s="23"/>
    </row>
    <row r="28" spans="1:10" ht="22.9" customHeight="1" x14ac:dyDescent="0.2">
      <c r="A28" s="270" t="s">
        <v>319</v>
      </c>
      <c r="B28" s="300"/>
      <c r="C28" s="36">
        <v>3227</v>
      </c>
      <c r="D28" s="24"/>
      <c r="E28" s="277"/>
      <c r="F28" s="277"/>
      <c r="G28" s="277"/>
      <c r="H28" s="277"/>
      <c r="I28" s="320"/>
      <c r="J28" s="321"/>
    </row>
    <row r="29" spans="1:10" ht="14.25" x14ac:dyDescent="0.2">
      <c r="A29" s="21"/>
      <c r="B29" s="51"/>
      <c r="C29" s="51"/>
      <c r="D29" s="51"/>
      <c r="E29" s="269"/>
      <c r="F29" s="269"/>
      <c r="G29" s="269"/>
      <c r="H29" s="269"/>
      <c r="I29" s="51"/>
      <c r="J29" s="23"/>
    </row>
    <row r="30" spans="1:10" ht="15" x14ac:dyDescent="0.2">
      <c r="A30" s="299" t="s">
        <v>310</v>
      </c>
      <c r="B30" s="300"/>
      <c r="C30" s="79" t="s">
        <v>331</v>
      </c>
      <c r="D30" s="322" t="s">
        <v>329</v>
      </c>
      <c r="E30" s="281"/>
      <c r="F30" s="281"/>
      <c r="G30" s="281"/>
      <c r="H30" s="72" t="s">
        <v>330</v>
      </c>
      <c r="I30" s="73" t="s">
        <v>331</v>
      </c>
      <c r="J30" s="74"/>
    </row>
    <row r="31" spans="1:10" x14ac:dyDescent="0.2">
      <c r="A31" s="299"/>
      <c r="B31" s="300"/>
      <c r="C31" s="25"/>
      <c r="D31" s="62"/>
      <c r="E31" s="308"/>
      <c r="F31" s="308"/>
      <c r="G31" s="308"/>
      <c r="H31" s="308"/>
      <c r="I31" s="323"/>
      <c r="J31" s="324"/>
    </row>
    <row r="32" spans="1:10" x14ac:dyDescent="0.2">
      <c r="A32" s="299" t="s">
        <v>320</v>
      </c>
      <c r="B32" s="300"/>
      <c r="C32" s="36" t="s">
        <v>334</v>
      </c>
      <c r="D32" s="322" t="s">
        <v>332</v>
      </c>
      <c r="E32" s="281"/>
      <c r="F32" s="281"/>
      <c r="G32" s="281"/>
      <c r="H32" s="75" t="s">
        <v>333</v>
      </c>
      <c r="I32" s="76" t="s">
        <v>334</v>
      </c>
      <c r="J32" s="77"/>
    </row>
    <row r="33" spans="1:10" ht="14.25" x14ac:dyDescent="0.2">
      <c r="A33" s="21"/>
      <c r="B33" s="51"/>
      <c r="C33" s="51"/>
      <c r="D33" s="51"/>
      <c r="E33" s="269"/>
      <c r="F33" s="269"/>
      <c r="G33" s="269"/>
      <c r="H33" s="269"/>
      <c r="I33" s="51"/>
      <c r="J33" s="23"/>
    </row>
    <row r="34" spans="1:10" x14ac:dyDescent="0.2">
      <c r="A34" s="322" t="s">
        <v>321</v>
      </c>
      <c r="B34" s="281"/>
      <c r="C34" s="281"/>
      <c r="D34" s="281"/>
      <c r="E34" s="281" t="s">
        <v>311</v>
      </c>
      <c r="F34" s="281"/>
      <c r="G34" s="281"/>
      <c r="H34" s="281"/>
      <c r="I34" s="281"/>
      <c r="J34" s="26" t="s">
        <v>312</v>
      </c>
    </row>
    <row r="35" spans="1:10" ht="14.25" x14ac:dyDescent="0.2">
      <c r="A35" s="21"/>
      <c r="B35" s="51"/>
      <c r="C35" s="51"/>
      <c r="D35" s="51"/>
      <c r="E35" s="269"/>
      <c r="F35" s="269"/>
      <c r="G35" s="269"/>
      <c r="H35" s="269"/>
      <c r="I35" s="51"/>
      <c r="J35" s="61"/>
    </row>
    <row r="36" spans="1:10" x14ac:dyDescent="0.2">
      <c r="A36" s="325" t="s">
        <v>695</v>
      </c>
      <c r="B36" s="326"/>
      <c r="C36" s="326"/>
      <c r="D36" s="327"/>
      <c r="E36" s="325" t="s">
        <v>696</v>
      </c>
      <c r="F36" s="326"/>
      <c r="G36" s="326"/>
      <c r="H36" s="326"/>
      <c r="I36" s="327"/>
      <c r="J36" s="36">
        <v>2006103</v>
      </c>
    </row>
    <row r="37" spans="1:10" ht="14.25" x14ac:dyDescent="0.2">
      <c r="A37" s="21"/>
      <c r="B37" s="51"/>
      <c r="C37" s="65"/>
      <c r="D37" s="330"/>
      <c r="E37" s="330"/>
      <c r="F37" s="330"/>
      <c r="G37" s="330"/>
      <c r="H37" s="330"/>
      <c r="I37" s="330"/>
      <c r="J37" s="23"/>
    </row>
    <row r="38" spans="1:10" x14ac:dyDescent="0.2">
      <c r="A38" s="325" t="s">
        <v>697</v>
      </c>
      <c r="B38" s="326" t="s">
        <v>698</v>
      </c>
      <c r="C38" s="326"/>
      <c r="D38" s="327"/>
      <c r="E38" s="325" t="s">
        <v>696</v>
      </c>
      <c r="F38" s="326"/>
      <c r="G38" s="326"/>
      <c r="H38" s="326"/>
      <c r="I38" s="327"/>
      <c r="J38" s="36">
        <v>2315211</v>
      </c>
    </row>
    <row r="39" spans="1:10" ht="14.25" x14ac:dyDescent="0.2">
      <c r="A39" s="21"/>
      <c r="B39" s="51"/>
      <c r="C39" s="65"/>
      <c r="D39" s="64"/>
      <c r="E39" s="330"/>
      <c r="F39" s="330"/>
      <c r="G39" s="330"/>
      <c r="H39" s="330"/>
      <c r="I39" s="53"/>
      <c r="J39" s="23"/>
    </row>
    <row r="40" spans="1:10" x14ac:dyDescent="0.2">
      <c r="A40" s="325" t="s">
        <v>699</v>
      </c>
      <c r="B40" s="326"/>
      <c r="C40" s="326"/>
      <c r="D40" s="327"/>
      <c r="E40" s="325" t="s">
        <v>696</v>
      </c>
      <c r="F40" s="326"/>
      <c r="G40" s="326"/>
      <c r="H40" s="326"/>
      <c r="I40" s="327"/>
      <c r="J40" s="36">
        <v>2006120</v>
      </c>
    </row>
    <row r="41" spans="1:10" ht="14.25" x14ac:dyDescent="0.2">
      <c r="A41" s="21"/>
      <c r="B41" s="82"/>
      <c r="C41" s="81"/>
      <c r="D41" s="83"/>
      <c r="E41" s="83"/>
      <c r="F41" s="83"/>
      <c r="G41" s="83"/>
      <c r="H41" s="83"/>
      <c r="I41" s="84"/>
      <c r="J41" s="23"/>
    </row>
    <row r="42" spans="1:10" x14ac:dyDescent="0.2">
      <c r="A42" s="325" t="s">
        <v>700</v>
      </c>
      <c r="B42" s="326"/>
      <c r="C42" s="326"/>
      <c r="D42" s="327"/>
      <c r="E42" s="325" t="s">
        <v>701</v>
      </c>
      <c r="F42" s="326"/>
      <c r="G42" s="326"/>
      <c r="H42" s="326"/>
      <c r="I42" s="327"/>
      <c r="J42" s="36">
        <v>3044572</v>
      </c>
    </row>
    <row r="43" spans="1:10" ht="14.25" x14ac:dyDescent="0.2">
      <c r="A43" s="27"/>
      <c r="B43" s="65"/>
      <c r="C43" s="329"/>
      <c r="D43" s="329"/>
      <c r="E43" s="269"/>
      <c r="F43" s="269"/>
      <c r="G43" s="329"/>
      <c r="H43" s="329"/>
      <c r="I43" s="329"/>
      <c r="J43" s="23"/>
    </row>
    <row r="44" spans="1:10" x14ac:dyDescent="0.2">
      <c r="A44" s="325" t="s">
        <v>702</v>
      </c>
      <c r="B44" s="326"/>
      <c r="C44" s="326"/>
      <c r="D44" s="327"/>
      <c r="E44" s="325" t="s">
        <v>703</v>
      </c>
      <c r="F44" s="326"/>
      <c r="G44" s="326"/>
      <c r="H44" s="326"/>
      <c r="I44" s="327"/>
      <c r="J44" s="36" t="s">
        <v>704</v>
      </c>
    </row>
    <row r="45" spans="1:10" ht="14.25" x14ac:dyDescent="0.2">
      <c r="A45" s="27"/>
      <c r="B45" s="65"/>
      <c r="C45" s="65"/>
      <c r="D45" s="51"/>
      <c r="E45" s="328"/>
      <c r="F45" s="328"/>
      <c r="G45" s="329"/>
      <c r="H45" s="329"/>
      <c r="I45" s="51"/>
      <c r="J45" s="23"/>
    </row>
    <row r="46" spans="1:10" x14ac:dyDescent="0.2">
      <c r="A46" s="325" t="s">
        <v>705</v>
      </c>
      <c r="B46" s="326"/>
      <c r="C46" s="326"/>
      <c r="D46" s="327"/>
      <c r="E46" s="325" t="s">
        <v>706</v>
      </c>
      <c r="F46" s="326"/>
      <c r="G46" s="326"/>
      <c r="H46" s="326"/>
      <c r="I46" s="327"/>
      <c r="J46" s="36" t="s">
        <v>707</v>
      </c>
    </row>
    <row r="47" spans="1:10" ht="14.25" x14ac:dyDescent="0.2">
      <c r="A47" s="27"/>
      <c r="B47" s="65"/>
      <c r="C47" s="65"/>
      <c r="D47" s="51"/>
      <c r="E47" s="269"/>
      <c r="F47" s="269"/>
      <c r="G47" s="329"/>
      <c r="H47" s="329"/>
      <c r="I47" s="51"/>
      <c r="J47" s="78" t="s">
        <v>335</v>
      </c>
    </row>
    <row r="48" spans="1:10" ht="14.25" x14ac:dyDescent="0.2">
      <c r="A48" s="27"/>
      <c r="B48" s="65"/>
      <c r="C48" s="65"/>
      <c r="D48" s="51"/>
      <c r="E48" s="269"/>
      <c r="F48" s="269"/>
      <c r="G48" s="329"/>
      <c r="H48" s="329"/>
      <c r="I48" s="51"/>
      <c r="J48" s="78" t="s">
        <v>336</v>
      </c>
    </row>
    <row r="49" spans="1:10" ht="14.45" customHeight="1" x14ac:dyDescent="0.2">
      <c r="A49" s="270" t="s">
        <v>313</v>
      </c>
      <c r="B49" s="271"/>
      <c r="C49" s="305" t="s">
        <v>336</v>
      </c>
      <c r="D49" s="306"/>
      <c r="E49" s="331" t="s">
        <v>337</v>
      </c>
      <c r="F49" s="332"/>
      <c r="G49" s="314"/>
      <c r="H49" s="315"/>
      <c r="I49" s="315"/>
      <c r="J49" s="316"/>
    </row>
    <row r="50" spans="1:10" ht="14.25" x14ac:dyDescent="0.2">
      <c r="A50" s="27"/>
      <c r="B50" s="65"/>
      <c r="C50" s="329"/>
      <c r="D50" s="329"/>
      <c r="E50" s="269"/>
      <c r="F50" s="269"/>
      <c r="G50" s="275" t="s">
        <v>338</v>
      </c>
      <c r="H50" s="275"/>
      <c r="I50" s="275"/>
      <c r="J50" s="28"/>
    </row>
    <row r="51" spans="1:10" ht="13.9" customHeight="1" x14ac:dyDescent="0.2">
      <c r="A51" s="270" t="s">
        <v>314</v>
      </c>
      <c r="B51" s="271"/>
      <c r="C51" s="314" t="s">
        <v>457</v>
      </c>
      <c r="D51" s="315"/>
      <c r="E51" s="315"/>
      <c r="F51" s="315"/>
      <c r="G51" s="315"/>
      <c r="H51" s="315"/>
      <c r="I51" s="315"/>
      <c r="J51" s="316"/>
    </row>
    <row r="52" spans="1:10" ht="14.25" x14ac:dyDescent="0.2">
      <c r="A52" s="21"/>
      <c r="B52" s="51"/>
      <c r="C52" s="277" t="s">
        <v>315</v>
      </c>
      <c r="D52" s="277"/>
      <c r="E52" s="277"/>
      <c r="F52" s="277"/>
      <c r="G52" s="277"/>
      <c r="H52" s="277"/>
      <c r="I52" s="277"/>
      <c r="J52" s="23"/>
    </row>
    <row r="53" spans="1:10" ht="14.25" x14ac:dyDescent="0.2">
      <c r="A53" s="270" t="s">
        <v>316</v>
      </c>
      <c r="B53" s="271"/>
      <c r="C53" s="278" t="s">
        <v>458</v>
      </c>
      <c r="D53" s="279"/>
      <c r="E53" s="280"/>
      <c r="F53" s="269"/>
      <c r="G53" s="269"/>
      <c r="H53" s="281"/>
      <c r="I53" s="281"/>
      <c r="J53" s="282"/>
    </row>
    <row r="54" spans="1:10" ht="14.25" x14ac:dyDescent="0.2">
      <c r="A54" s="21"/>
      <c r="B54" s="51"/>
      <c r="C54" s="65"/>
      <c r="D54" s="51"/>
      <c r="E54" s="269"/>
      <c r="F54" s="269"/>
      <c r="G54" s="269"/>
      <c r="H54" s="269"/>
      <c r="I54" s="51"/>
      <c r="J54" s="23"/>
    </row>
    <row r="55" spans="1:10" ht="14.45" customHeight="1" x14ac:dyDescent="0.2">
      <c r="A55" s="270" t="s">
        <v>308</v>
      </c>
      <c r="B55" s="271"/>
      <c r="C55" s="272" t="s">
        <v>459</v>
      </c>
      <c r="D55" s="273"/>
      <c r="E55" s="273"/>
      <c r="F55" s="273"/>
      <c r="G55" s="273"/>
      <c r="H55" s="273"/>
      <c r="I55" s="273"/>
      <c r="J55" s="274"/>
    </row>
    <row r="56" spans="1:10" ht="14.25" x14ac:dyDescent="0.2">
      <c r="A56" s="21"/>
      <c r="B56" s="51"/>
      <c r="C56" s="51"/>
      <c r="D56" s="51"/>
      <c r="E56" s="269"/>
      <c r="F56" s="269"/>
      <c r="G56" s="269"/>
      <c r="H56" s="269"/>
      <c r="I56" s="51"/>
      <c r="J56" s="23"/>
    </row>
    <row r="57" spans="1:10" ht="14.25" x14ac:dyDescent="0.2">
      <c r="A57" s="270" t="s">
        <v>339</v>
      </c>
      <c r="B57" s="271"/>
      <c r="C57" s="272" t="s">
        <v>460</v>
      </c>
      <c r="D57" s="273"/>
      <c r="E57" s="273"/>
      <c r="F57" s="273"/>
      <c r="G57" s="273"/>
      <c r="H57" s="273"/>
      <c r="I57" s="273"/>
      <c r="J57" s="274"/>
    </row>
    <row r="58" spans="1:10" ht="14.45" customHeight="1" x14ac:dyDescent="0.2">
      <c r="A58" s="21"/>
      <c r="B58" s="51"/>
      <c r="C58" s="275" t="s">
        <v>340</v>
      </c>
      <c r="D58" s="275"/>
      <c r="E58" s="275"/>
      <c r="F58" s="275"/>
      <c r="G58" s="51"/>
      <c r="H58" s="51"/>
      <c r="I58" s="51"/>
      <c r="J58" s="23"/>
    </row>
    <row r="59" spans="1:10" ht="14.25" x14ac:dyDescent="0.2">
      <c r="A59" s="270" t="s">
        <v>341</v>
      </c>
      <c r="B59" s="271"/>
      <c r="C59" s="272" t="s">
        <v>461</v>
      </c>
      <c r="D59" s="273"/>
      <c r="E59" s="273"/>
      <c r="F59" s="273"/>
      <c r="G59" s="273"/>
      <c r="H59" s="273"/>
      <c r="I59" s="273"/>
      <c r="J59" s="274"/>
    </row>
    <row r="60" spans="1:10" ht="14.45" customHeight="1" x14ac:dyDescent="0.2">
      <c r="A60" s="29"/>
      <c r="B60" s="30"/>
      <c r="C60" s="276" t="s">
        <v>342</v>
      </c>
      <c r="D60" s="276"/>
      <c r="E60" s="276"/>
      <c r="F60" s="276"/>
      <c r="G60" s="276"/>
      <c r="H60" s="30"/>
      <c r="I60" s="30"/>
      <c r="J60" s="31"/>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topLeftCell="A112" zoomScale="120" zoomScaleNormal="100" zoomScaleSheetLayoutView="120" workbookViewId="0">
      <selection activeCell="I96" sqref="I96"/>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341" t="s">
        <v>1</v>
      </c>
      <c r="B1" s="342"/>
      <c r="C1" s="342"/>
      <c r="D1" s="342"/>
      <c r="E1" s="342"/>
      <c r="F1" s="342"/>
      <c r="G1" s="342"/>
      <c r="H1" s="342"/>
      <c r="I1" s="342"/>
    </row>
    <row r="2" spans="1:9" x14ac:dyDescent="0.2">
      <c r="A2" s="343" t="s">
        <v>463</v>
      </c>
      <c r="B2" s="344"/>
      <c r="C2" s="344"/>
      <c r="D2" s="344"/>
      <c r="E2" s="344"/>
      <c r="F2" s="344"/>
      <c r="G2" s="344"/>
      <c r="H2" s="344"/>
      <c r="I2" s="344"/>
    </row>
    <row r="3" spans="1:9" x14ac:dyDescent="0.2">
      <c r="A3" s="345" t="s">
        <v>279</v>
      </c>
      <c r="B3" s="346"/>
      <c r="C3" s="346"/>
      <c r="D3" s="346"/>
      <c r="E3" s="346"/>
      <c r="F3" s="346"/>
      <c r="G3" s="346"/>
      <c r="H3" s="346"/>
      <c r="I3" s="346"/>
    </row>
    <row r="4" spans="1:9" x14ac:dyDescent="0.2">
      <c r="A4" s="347" t="s">
        <v>462</v>
      </c>
      <c r="B4" s="348"/>
      <c r="C4" s="348"/>
      <c r="D4" s="348"/>
      <c r="E4" s="348"/>
      <c r="F4" s="348"/>
      <c r="G4" s="348"/>
      <c r="H4" s="348"/>
      <c r="I4" s="349"/>
    </row>
    <row r="5" spans="1:9" ht="34.5" thickBot="1" x14ac:dyDescent="0.25">
      <c r="A5" s="353" t="s">
        <v>2</v>
      </c>
      <c r="B5" s="354"/>
      <c r="C5" s="354"/>
      <c r="D5" s="354"/>
      <c r="E5" s="354"/>
      <c r="F5" s="355"/>
      <c r="G5" s="14" t="s">
        <v>104</v>
      </c>
      <c r="H5" s="33" t="s">
        <v>292</v>
      </c>
      <c r="I5" s="34" t="s">
        <v>297</v>
      </c>
    </row>
    <row r="6" spans="1:9" x14ac:dyDescent="0.2">
      <c r="A6" s="350">
        <v>1</v>
      </c>
      <c r="B6" s="351"/>
      <c r="C6" s="351"/>
      <c r="D6" s="351"/>
      <c r="E6" s="351"/>
      <c r="F6" s="352"/>
      <c r="G6" s="15">
        <v>2</v>
      </c>
      <c r="H6" s="16">
        <v>3</v>
      </c>
      <c r="I6" s="16">
        <v>4</v>
      </c>
    </row>
    <row r="7" spans="1:9" x14ac:dyDescent="0.2">
      <c r="A7" s="356"/>
      <c r="B7" s="356"/>
      <c r="C7" s="356"/>
      <c r="D7" s="356"/>
      <c r="E7" s="356"/>
      <c r="F7" s="356"/>
      <c r="G7" s="356"/>
      <c r="H7" s="356"/>
      <c r="I7" s="357"/>
    </row>
    <row r="8" spans="1:9" ht="12.75" customHeight="1" x14ac:dyDescent="0.2">
      <c r="A8" s="334" t="s">
        <v>4</v>
      </c>
      <c r="B8" s="334"/>
      <c r="C8" s="334"/>
      <c r="D8" s="334"/>
      <c r="E8" s="334"/>
      <c r="F8" s="334"/>
      <c r="G8" s="85">
        <v>1</v>
      </c>
      <c r="H8" s="89">
        <v>0</v>
      </c>
      <c r="I8" s="89">
        <v>0</v>
      </c>
    </row>
    <row r="9" spans="1:9" ht="12.75" customHeight="1" x14ac:dyDescent="0.2">
      <c r="A9" s="335" t="s">
        <v>5</v>
      </c>
      <c r="B9" s="335"/>
      <c r="C9" s="335"/>
      <c r="D9" s="335"/>
      <c r="E9" s="335"/>
      <c r="F9" s="335"/>
      <c r="G9" s="87">
        <v>2</v>
      </c>
      <c r="H9" s="88">
        <f>H10+H17+H27+H38+H43</f>
        <v>5671819566</v>
      </c>
      <c r="I9" s="88">
        <f>I10+I17+I27+I38+I43</f>
        <v>5517536368</v>
      </c>
    </row>
    <row r="10" spans="1:9" ht="12.75" customHeight="1" x14ac:dyDescent="0.2">
      <c r="A10" s="338" t="s">
        <v>6</v>
      </c>
      <c r="B10" s="338"/>
      <c r="C10" s="338"/>
      <c r="D10" s="338"/>
      <c r="E10" s="338"/>
      <c r="F10" s="338"/>
      <c r="G10" s="87">
        <v>3</v>
      </c>
      <c r="H10" s="88">
        <f>H11+H12+H13+H14+H15+H16</f>
        <v>39086495</v>
      </c>
      <c r="I10" s="88">
        <f>I11+I12+I13+I14+I15+I16</f>
        <v>40610545</v>
      </c>
    </row>
    <row r="11" spans="1:9" ht="12.75" customHeight="1" x14ac:dyDescent="0.2">
      <c r="A11" s="333" t="s">
        <v>7</v>
      </c>
      <c r="B11" s="333"/>
      <c r="C11" s="333"/>
      <c r="D11" s="333"/>
      <c r="E11" s="333"/>
      <c r="F11" s="333"/>
      <c r="G11" s="85">
        <v>4</v>
      </c>
      <c r="H11" s="89">
        <v>0</v>
      </c>
      <c r="I11" s="89">
        <v>0</v>
      </c>
    </row>
    <row r="12" spans="1:9" ht="23.45" customHeight="1" x14ac:dyDescent="0.2">
      <c r="A12" s="333" t="s">
        <v>8</v>
      </c>
      <c r="B12" s="333"/>
      <c r="C12" s="333"/>
      <c r="D12" s="333"/>
      <c r="E12" s="333"/>
      <c r="F12" s="333"/>
      <c r="G12" s="85">
        <v>5</v>
      </c>
      <c r="H12" s="89">
        <v>30356827</v>
      </c>
      <c r="I12" s="89">
        <v>30538552</v>
      </c>
    </row>
    <row r="13" spans="1:9" ht="12.75" customHeight="1" x14ac:dyDescent="0.2">
      <c r="A13" s="333" t="s">
        <v>9</v>
      </c>
      <c r="B13" s="333"/>
      <c r="C13" s="333"/>
      <c r="D13" s="333"/>
      <c r="E13" s="333"/>
      <c r="F13" s="333"/>
      <c r="G13" s="85">
        <v>6</v>
      </c>
      <c r="H13" s="89">
        <v>6567609</v>
      </c>
      <c r="I13" s="89">
        <v>6567609</v>
      </c>
    </row>
    <row r="14" spans="1:9" ht="12.75" customHeight="1" x14ac:dyDescent="0.2">
      <c r="A14" s="333" t="s">
        <v>10</v>
      </c>
      <c r="B14" s="333"/>
      <c r="C14" s="333"/>
      <c r="D14" s="333"/>
      <c r="E14" s="333"/>
      <c r="F14" s="333"/>
      <c r="G14" s="85">
        <v>7</v>
      </c>
      <c r="H14" s="89">
        <v>0</v>
      </c>
      <c r="I14" s="89">
        <v>183088</v>
      </c>
    </row>
    <row r="15" spans="1:9" ht="12.75" customHeight="1" x14ac:dyDescent="0.2">
      <c r="A15" s="333" t="s">
        <v>11</v>
      </c>
      <c r="B15" s="333"/>
      <c r="C15" s="333"/>
      <c r="D15" s="333"/>
      <c r="E15" s="333"/>
      <c r="F15" s="333"/>
      <c r="G15" s="85">
        <v>8</v>
      </c>
      <c r="H15" s="89">
        <v>2162059</v>
      </c>
      <c r="I15" s="89">
        <v>3321296</v>
      </c>
    </row>
    <row r="16" spans="1:9" ht="12.75" customHeight="1" x14ac:dyDescent="0.2">
      <c r="A16" s="333" t="s">
        <v>12</v>
      </c>
      <c r="B16" s="333"/>
      <c r="C16" s="333"/>
      <c r="D16" s="333"/>
      <c r="E16" s="333"/>
      <c r="F16" s="333"/>
      <c r="G16" s="85">
        <v>9</v>
      </c>
      <c r="H16" s="89">
        <v>0</v>
      </c>
      <c r="I16" s="89">
        <v>0</v>
      </c>
    </row>
    <row r="17" spans="1:9" ht="12.75" customHeight="1" x14ac:dyDescent="0.2">
      <c r="A17" s="338" t="s">
        <v>13</v>
      </c>
      <c r="B17" s="338"/>
      <c r="C17" s="338"/>
      <c r="D17" s="338"/>
      <c r="E17" s="338"/>
      <c r="F17" s="338"/>
      <c r="G17" s="87">
        <v>10</v>
      </c>
      <c r="H17" s="88">
        <f>H18+H19+H20+H21+H22+H23+H24+H25+H26</f>
        <v>5221568500</v>
      </c>
      <c r="I17" s="88">
        <f>I18+I19+I20+I21+I22+I23+I24+I25+I26</f>
        <v>5049346343</v>
      </c>
    </row>
    <row r="18" spans="1:9" ht="12.75" customHeight="1" x14ac:dyDescent="0.2">
      <c r="A18" s="333" t="s">
        <v>14</v>
      </c>
      <c r="B18" s="333"/>
      <c r="C18" s="333"/>
      <c r="D18" s="333"/>
      <c r="E18" s="333"/>
      <c r="F18" s="333"/>
      <c r="G18" s="85">
        <v>11</v>
      </c>
      <c r="H18" s="89">
        <v>980924514</v>
      </c>
      <c r="I18" s="89">
        <v>979825072</v>
      </c>
    </row>
    <row r="19" spans="1:9" ht="12.75" customHeight="1" x14ac:dyDescent="0.2">
      <c r="A19" s="333" t="s">
        <v>15</v>
      </c>
      <c r="B19" s="333"/>
      <c r="C19" s="333"/>
      <c r="D19" s="333"/>
      <c r="E19" s="333"/>
      <c r="F19" s="333"/>
      <c r="G19" s="85">
        <v>12</v>
      </c>
      <c r="H19" s="89">
        <v>3363126345</v>
      </c>
      <c r="I19" s="89">
        <v>3212460124</v>
      </c>
    </row>
    <row r="20" spans="1:9" ht="12.75" customHeight="1" x14ac:dyDescent="0.2">
      <c r="A20" s="333" t="s">
        <v>16</v>
      </c>
      <c r="B20" s="333"/>
      <c r="C20" s="333"/>
      <c r="D20" s="333"/>
      <c r="E20" s="333"/>
      <c r="F20" s="333"/>
      <c r="G20" s="85">
        <v>13</v>
      </c>
      <c r="H20" s="89">
        <v>432241488</v>
      </c>
      <c r="I20" s="89">
        <v>411847356</v>
      </c>
    </row>
    <row r="21" spans="1:9" ht="12.75" customHeight="1" x14ac:dyDescent="0.2">
      <c r="A21" s="333" t="s">
        <v>17</v>
      </c>
      <c r="B21" s="333"/>
      <c r="C21" s="333"/>
      <c r="D21" s="333"/>
      <c r="E21" s="333"/>
      <c r="F21" s="333"/>
      <c r="G21" s="85">
        <v>14</v>
      </c>
      <c r="H21" s="89">
        <v>100025874</v>
      </c>
      <c r="I21" s="89">
        <v>98135847</v>
      </c>
    </row>
    <row r="22" spans="1:9" ht="12.75" customHeight="1" x14ac:dyDescent="0.2">
      <c r="A22" s="333" t="s">
        <v>18</v>
      </c>
      <c r="B22" s="333"/>
      <c r="C22" s="333"/>
      <c r="D22" s="333"/>
      <c r="E22" s="333"/>
      <c r="F22" s="333"/>
      <c r="G22" s="85">
        <v>15</v>
      </c>
      <c r="H22" s="89">
        <v>0</v>
      </c>
      <c r="I22" s="89">
        <v>0</v>
      </c>
    </row>
    <row r="23" spans="1:9" ht="12.75" customHeight="1" x14ac:dyDescent="0.2">
      <c r="A23" s="333" t="s">
        <v>19</v>
      </c>
      <c r="B23" s="333"/>
      <c r="C23" s="333"/>
      <c r="D23" s="333"/>
      <c r="E23" s="333"/>
      <c r="F23" s="333"/>
      <c r="G23" s="85">
        <v>16</v>
      </c>
      <c r="H23" s="89">
        <v>42528</v>
      </c>
      <c r="I23" s="89">
        <v>2586845</v>
      </c>
    </row>
    <row r="24" spans="1:9" ht="12.75" customHeight="1" x14ac:dyDescent="0.2">
      <c r="A24" s="333" t="s">
        <v>20</v>
      </c>
      <c r="B24" s="333"/>
      <c r="C24" s="333"/>
      <c r="D24" s="333"/>
      <c r="E24" s="333"/>
      <c r="F24" s="333"/>
      <c r="G24" s="85">
        <v>17</v>
      </c>
      <c r="H24" s="89">
        <v>288533889</v>
      </c>
      <c r="I24" s="89">
        <v>293758226</v>
      </c>
    </row>
    <row r="25" spans="1:9" ht="12.75" customHeight="1" x14ac:dyDescent="0.2">
      <c r="A25" s="333" t="s">
        <v>21</v>
      </c>
      <c r="B25" s="333"/>
      <c r="C25" s="333"/>
      <c r="D25" s="333"/>
      <c r="E25" s="333"/>
      <c r="F25" s="333"/>
      <c r="G25" s="85">
        <v>18</v>
      </c>
      <c r="H25" s="89">
        <v>53493881</v>
      </c>
      <c r="I25" s="89">
        <v>47830741</v>
      </c>
    </row>
    <row r="26" spans="1:9" ht="12.75" customHeight="1" x14ac:dyDescent="0.2">
      <c r="A26" s="333" t="s">
        <v>22</v>
      </c>
      <c r="B26" s="333"/>
      <c r="C26" s="333"/>
      <c r="D26" s="333"/>
      <c r="E26" s="333"/>
      <c r="F26" s="333"/>
      <c r="G26" s="85">
        <v>19</v>
      </c>
      <c r="H26" s="89">
        <v>3179981</v>
      </c>
      <c r="I26" s="89">
        <v>2902132</v>
      </c>
    </row>
    <row r="27" spans="1:9" ht="12.75" customHeight="1" x14ac:dyDescent="0.2">
      <c r="A27" s="338" t="s">
        <v>23</v>
      </c>
      <c r="B27" s="338"/>
      <c r="C27" s="338"/>
      <c r="D27" s="338"/>
      <c r="E27" s="338"/>
      <c r="F27" s="338"/>
      <c r="G27" s="87">
        <v>20</v>
      </c>
      <c r="H27" s="88">
        <f>SUM(H28:H37)</f>
        <v>82071741</v>
      </c>
      <c r="I27" s="88">
        <f>SUM(I28:I37)</f>
        <v>144327678</v>
      </c>
    </row>
    <row r="28" spans="1:9" ht="12.75" customHeight="1" x14ac:dyDescent="0.2">
      <c r="A28" s="333" t="s">
        <v>24</v>
      </c>
      <c r="B28" s="333"/>
      <c r="C28" s="333"/>
      <c r="D28" s="333"/>
      <c r="E28" s="333"/>
      <c r="F28" s="333"/>
      <c r="G28" s="85">
        <v>21</v>
      </c>
      <c r="H28" s="89">
        <v>0</v>
      </c>
      <c r="I28" s="89">
        <v>0</v>
      </c>
    </row>
    <row r="29" spans="1:9" ht="12.75" customHeight="1" x14ac:dyDescent="0.2">
      <c r="A29" s="333" t="s">
        <v>25</v>
      </c>
      <c r="B29" s="333"/>
      <c r="C29" s="333"/>
      <c r="D29" s="333"/>
      <c r="E29" s="333"/>
      <c r="F29" s="333"/>
      <c r="G29" s="85">
        <v>22</v>
      </c>
      <c r="H29" s="89">
        <v>0</v>
      </c>
      <c r="I29" s="89">
        <v>0</v>
      </c>
    </row>
    <row r="30" spans="1:9" ht="12.75" customHeight="1" x14ac:dyDescent="0.2">
      <c r="A30" s="333" t="s">
        <v>26</v>
      </c>
      <c r="B30" s="333"/>
      <c r="C30" s="333"/>
      <c r="D30" s="333"/>
      <c r="E30" s="333"/>
      <c r="F30" s="333"/>
      <c r="G30" s="85">
        <v>23</v>
      </c>
      <c r="H30" s="89">
        <v>0</v>
      </c>
      <c r="I30" s="89">
        <v>0</v>
      </c>
    </row>
    <row r="31" spans="1:9" ht="24.6" customHeight="1" x14ac:dyDescent="0.2">
      <c r="A31" s="333" t="s">
        <v>27</v>
      </c>
      <c r="B31" s="333"/>
      <c r="C31" s="333"/>
      <c r="D31" s="333"/>
      <c r="E31" s="333"/>
      <c r="F31" s="333"/>
      <c r="G31" s="85">
        <v>24</v>
      </c>
      <c r="H31" s="89">
        <v>76533067</v>
      </c>
      <c r="I31" s="89">
        <v>109936373</v>
      </c>
    </row>
    <row r="32" spans="1:9" ht="24" customHeight="1" x14ac:dyDescent="0.2">
      <c r="A32" s="333" t="s">
        <v>28</v>
      </c>
      <c r="B32" s="333"/>
      <c r="C32" s="333"/>
      <c r="D32" s="333"/>
      <c r="E32" s="333"/>
      <c r="F32" s="333"/>
      <c r="G32" s="85">
        <v>25</v>
      </c>
      <c r="H32" s="89">
        <v>0</v>
      </c>
      <c r="I32" s="89">
        <v>0</v>
      </c>
    </row>
    <row r="33" spans="1:9" ht="26.45" customHeight="1" x14ac:dyDescent="0.2">
      <c r="A33" s="333" t="s">
        <v>29</v>
      </c>
      <c r="B33" s="333"/>
      <c r="C33" s="333"/>
      <c r="D33" s="333"/>
      <c r="E33" s="333"/>
      <c r="F33" s="333"/>
      <c r="G33" s="85">
        <v>26</v>
      </c>
      <c r="H33" s="89">
        <v>0</v>
      </c>
      <c r="I33" s="89">
        <v>3120329</v>
      </c>
    </row>
    <row r="34" spans="1:9" ht="12.75" customHeight="1" x14ac:dyDescent="0.2">
      <c r="A34" s="333" t="s">
        <v>30</v>
      </c>
      <c r="B34" s="333"/>
      <c r="C34" s="333"/>
      <c r="D34" s="333"/>
      <c r="E34" s="333"/>
      <c r="F34" s="333"/>
      <c r="G34" s="85">
        <v>27</v>
      </c>
      <c r="H34" s="89">
        <v>220812</v>
      </c>
      <c r="I34" s="89">
        <v>193984</v>
      </c>
    </row>
    <row r="35" spans="1:9" ht="12.75" customHeight="1" x14ac:dyDescent="0.2">
      <c r="A35" s="333" t="s">
        <v>31</v>
      </c>
      <c r="B35" s="333"/>
      <c r="C35" s="333"/>
      <c r="D35" s="333"/>
      <c r="E35" s="333"/>
      <c r="F35" s="333"/>
      <c r="G35" s="85">
        <v>28</v>
      </c>
      <c r="H35" s="89">
        <v>5177862</v>
      </c>
      <c r="I35" s="89">
        <v>4194812</v>
      </c>
    </row>
    <row r="36" spans="1:9" ht="12.75" customHeight="1" x14ac:dyDescent="0.2">
      <c r="A36" s="333" t="s">
        <v>32</v>
      </c>
      <c r="B36" s="333"/>
      <c r="C36" s="333"/>
      <c r="D36" s="333"/>
      <c r="E36" s="333"/>
      <c r="F36" s="333"/>
      <c r="G36" s="85">
        <v>29</v>
      </c>
      <c r="H36" s="89">
        <v>0</v>
      </c>
      <c r="I36" s="89">
        <v>0</v>
      </c>
    </row>
    <row r="37" spans="1:9" ht="12.75" customHeight="1" x14ac:dyDescent="0.2">
      <c r="A37" s="333" t="s">
        <v>33</v>
      </c>
      <c r="B37" s="333"/>
      <c r="C37" s="333"/>
      <c r="D37" s="333"/>
      <c r="E37" s="333"/>
      <c r="F37" s="333"/>
      <c r="G37" s="85">
        <v>30</v>
      </c>
      <c r="H37" s="89">
        <v>140000</v>
      </c>
      <c r="I37" s="89">
        <v>26882180</v>
      </c>
    </row>
    <row r="38" spans="1:9" ht="12.75" customHeight="1" x14ac:dyDescent="0.2">
      <c r="A38" s="338" t="s">
        <v>34</v>
      </c>
      <c r="B38" s="338"/>
      <c r="C38" s="338"/>
      <c r="D38" s="338"/>
      <c r="E38" s="338"/>
      <c r="F38" s="338"/>
      <c r="G38" s="87">
        <v>31</v>
      </c>
      <c r="H38" s="88">
        <f>H39+H40+H41+H42</f>
        <v>0</v>
      </c>
      <c r="I38" s="88">
        <f>I39+I40+I41+I42</f>
        <v>0</v>
      </c>
    </row>
    <row r="39" spans="1:9" ht="12.75" customHeight="1" x14ac:dyDescent="0.2">
      <c r="A39" s="333" t="s">
        <v>35</v>
      </c>
      <c r="B39" s="333"/>
      <c r="C39" s="333"/>
      <c r="D39" s="333"/>
      <c r="E39" s="333"/>
      <c r="F39" s="333"/>
      <c r="G39" s="85">
        <v>32</v>
      </c>
      <c r="H39" s="89">
        <v>0</v>
      </c>
      <c r="I39" s="89">
        <v>0</v>
      </c>
    </row>
    <row r="40" spans="1:9" ht="12.75" customHeight="1" x14ac:dyDescent="0.2">
      <c r="A40" s="333" t="s">
        <v>36</v>
      </c>
      <c r="B40" s="333"/>
      <c r="C40" s="333"/>
      <c r="D40" s="333"/>
      <c r="E40" s="333"/>
      <c r="F40" s="333"/>
      <c r="G40" s="85">
        <v>33</v>
      </c>
      <c r="H40" s="89">
        <v>0</v>
      </c>
      <c r="I40" s="89">
        <v>0</v>
      </c>
    </row>
    <row r="41" spans="1:9" ht="12.75" customHeight="1" x14ac:dyDescent="0.2">
      <c r="A41" s="333" t="s">
        <v>37</v>
      </c>
      <c r="B41" s="333"/>
      <c r="C41" s="333"/>
      <c r="D41" s="333"/>
      <c r="E41" s="333"/>
      <c r="F41" s="333"/>
      <c r="G41" s="85">
        <v>34</v>
      </c>
      <c r="H41" s="89">
        <v>0</v>
      </c>
      <c r="I41" s="89">
        <v>0</v>
      </c>
    </row>
    <row r="42" spans="1:9" ht="12.75" customHeight="1" x14ac:dyDescent="0.2">
      <c r="A42" s="333" t="s">
        <v>38</v>
      </c>
      <c r="B42" s="333"/>
      <c r="C42" s="333"/>
      <c r="D42" s="333"/>
      <c r="E42" s="333"/>
      <c r="F42" s="333"/>
      <c r="G42" s="85">
        <v>35</v>
      </c>
      <c r="H42" s="89">
        <v>0</v>
      </c>
      <c r="I42" s="89">
        <v>0</v>
      </c>
    </row>
    <row r="43" spans="1:9" ht="12.75" customHeight="1" x14ac:dyDescent="0.2">
      <c r="A43" s="336" t="s">
        <v>39</v>
      </c>
      <c r="B43" s="336"/>
      <c r="C43" s="336"/>
      <c r="D43" s="336"/>
      <c r="E43" s="336"/>
      <c r="F43" s="336"/>
      <c r="G43" s="85">
        <v>36</v>
      </c>
      <c r="H43" s="89">
        <v>329092830</v>
      </c>
      <c r="I43" s="89">
        <v>283251802</v>
      </c>
    </row>
    <row r="44" spans="1:9" ht="12.75" customHeight="1" x14ac:dyDescent="0.2">
      <c r="A44" s="335" t="s">
        <v>40</v>
      </c>
      <c r="B44" s="335"/>
      <c r="C44" s="335"/>
      <c r="D44" s="335"/>
      <c r="E44" s="335"/>
      <c r="F44" s="335"/>
      <c r="G44" s="87">
        <v>37</v>
      </c>
      <c r="H44" s="88">
        <f>H45+H53+H60+H70</f>
        <v>1217957755</v>
      </c>
      <c r="I44" s="88">
        <f>I45+I53+I60+I70</f>
        <v>884907966</v>
      </c>
    </row>
    <row r="45" spans="1:9" ht="12.75" customHeight="1" x14ac:dyDescent="0.2">
      <c r="A45" s="338" t="s">
        <v>41</v>
      </c>
      <c r="B45" s="338"/>
      <c r="C45" s="338"/>
      <c r="D45" s="338"/>
      <c r="E45" s="338"/>
      <c r="F45" s="338"/>
      <c r="G45" s="87">
        <v>38</v>
      </c>
      <c r="H45" s="88">
        <f>SUM(H46:H52)</f>
        <v>26310071</v>
      </c>
      <c r="I45" s="88">
        <f>SUM(I46:I52)</f>
        <v>41427453</v>
      </c>
    </row>
    <row r="46" spans="1:9" ht="12.75" customHeight="1" x14ac:dyDescent="0.2">
      <c r="A46" s="333" t="s">
        <v>42</v>
      </c>
      <c r="B46" s="333"/>
      <c r="C46" s="333"/>
      <c r="D46" s="333"/>
      <c r="E46" s="333"/>
      <c r="F46" s="333"/>
      <c r="G46" s="85">
        <v>39</v>
      </c>
      <c r="H46" s="89">
        <v>25050909</v>
      </c>
      <c r="I46" s="89">
        <v>39853612</v>
      </c>
    </row>
    <row r="47" spans="1:9" ht="12.75" customHeight="1" x14ac:dyDescent="0.2">
      <c r="A47" s="333" t="s">
        <v>43</v>
      </c>
      <c r="B47" s="333"/>
      <c r="C47" s="333"/>
      <c r="D47" s="333"/>
      <c r="E47" s="333"/>
      <c r="F47" s="333"/>
      <c r="G47" s="85">
        <v>40</v>
      </c>
      <c r="H47" s="89">
        <v>0</v>
      </c>
      <c r="I47" s="89">
        <v>0</v>
      </c>
    </row>
    <row r="48" spans="1:9" ht="12.75" customHeight="1" x14ac:dyDescent="0.2">
      <c r="A48" s="333" t="s">
        <v>44</v>
      </c>
      <c r="B48" s="333"/>
      <c r="C48" s="333"/>
      <c r="D48" s="333"/>
      <c r="E48" s="333"/>
      <c r="F48" s="333"/>
      <c r="G48" s="85">
        <v>41</v>
      </c>
      <c r="H48" s="89">
        <v>0</v>
      </c>
      <c r="I48" s="89">
        <v>0</v>
      </c>
    </row>
    <row r="49" spans="1:9" ht="12.75" customHeight="1" x14ac:dyDescent="0.2">
      <c r="A49" s="333" t="s">
        <v>45</v>
      </c>
      <c r="B49" s="333"/>
      <c r="C49" s="333"/>
      <c r="D49" s="333"/>
      <c r="E49" s="333"/>
      <c r="F49" s="333"/>
      <c r="G49" s="85">
        <v>42</v>
      </c>
      <c r="H49" s="89">
        <v>1230618</v>
      </c>
      <c r="I49" s="89">
        <v>1537997</v>
      </c>
    </row>
    <row r="50" spans="1:9" ht="12.75" customHeight="1" x14ac:dyDescent="0.2">
      <c r="A50" s="333" t="s">
        <v>46</v>
      </c>
      <c r="B50" s="333"/>
      <c r="C50" s="333"/>
      <c r="D50" s="333"/>
      <c r="E50" s="333"/>
      <c r="F50" s="333"/>
      <c r="G50" s="85">
        <v>43</v>
      </c>
      <c r="H50" s="89">
        <v>28544</v>
      </c>
      <c r="I50" s="89">
        <v>35844</v>
      </c>
    </row>
    <row r="51" spans="1:9" ht="12.75" customHeight="1" x14ac:dyDescent="0.2">
      <c r="A51" s="333" t="s">
        <v>47</v>
      </c>
      <c r="B51" s="333"/>
      <c r="C51" s="333"/>
      <c r="D51" s="333"/>
      <c r="E51" s="333"/>
      <c r="F51" s="333"/>
      <c r="G51" s="85">
        <v>44</v>
      </c>
      <c r="H51" s="89">
        <v>0</v>
      </c>
      <c r="I51" s="89">
        <v>0</v>
      </c>
    </row>
    <row r="52" spans="1:9" ht="12.75" customHeight="1" x14ac:dyDescent="0.2">
      <c r="A52" s="333" t="s">
        <v>48</v>
      </c>
      <c r="B52" s="333"/>
      <c r="C52" s="333"/>
      <c r="D52" s="333"/>
      <c r="E52" s="333"/>
      <c r="F52" s="333"/>
      <c r="G52" s="85">
        <v>45</v>
      </c>
      <c r="H52" s="89">
        <v>0</v>
      </c>
      <c r="I52" s="89">
        <v>0</v>
      </c>
    </row>
    <row r="53" spans="1:9" ht="12.75" customHeight="1" x14ac:dyDescent="0.2">
      <c r="A53" s="338" t="s">
        <v>49</v>
      </c>
      <c r="B53" s="338"/>
      <c r="C53" s="338"/>
      <c r="D53" s="338"/>
      <c r="E53" s="338"/>
      <c r="F53" s="338"/>
      <c r="G53" s="87">
        <v>46</v>
      </c>
      <c r="H53" s="88">
        <f>SUM(H54:H59)</f>
        <v>38388235</v>
      </c>
      <c r="I53" s="88">
        <f>SUM(I54:I59)</f>
        <v>35926443</v>
      </c>
    </row>
    <row r="54" spans="1:9" ht="12.75" customHeight="1" x14ac:dyDescent="0.2">
      <c r="A54" s="333" t="s">
        <v>50</v>
      </c>
      <c r="B54" s="333"/>
      <c r="C54" s="333"/>
      <c r="D54" s="333"/>
      <c r="E54" s="333"/>
      <c r="F54" s="333"/>
      <c r="G54" s="85">
        <v>47</v>
      </c>
      <c r="H54" s="89">
        <v>0</v>
      </c>
      <c r="I54" s="89">
        <v>0</v>
      </c>
    </row>
    <row r="55" spans="1:9" ht="12.75" customHeight="1" x14ac:dyDescent="0.2">
      <c r="A55" s="333" t="s">
        <v>51</v>
      </c>
      <c r="B55" s="333"/>
      <c r="C55" s="333"/>
      <c r="D55" s="333"/>
      <c r="E55" s="333"/>
      <c r="F55" s="333"/>
      <c r="G55" s="85">
        <v>48</v>
      </c>
      <c r="H55" s="89">
        <v>7293712</v>
      </c>
      <c r="I55" s="89">
        <v>8023863</v>
      </c>
    </row>
    <row r="56" spans="1:9" ht="12.75" customHeight="1" x14ac:dyDescent="0.2">
      <c r="A56" s="333" t="s">
        <v>52</v>
      </c>
      <c r="B56" s="333"/>
      <c r="C56" s="333"/>
      <c r="D56" s="333"/>
      <c r="E56" s="333"/>
      <c r="F56" s="333"/>
      <c r="G56" s="85">
        <v>49</v>
      </c>
      <c r="H56" s="89">
        <v>17995662</v>
      </c>
      <c r="I56" s="89">
        <v>17394293</v>
      </c>
    </row>
    <row r="57" spans="1:9" ht="12.75" customHeight="1" x14ac:dyDescent="0.2">
      <c r="A57" s="333" t="s">
        <v>53</v>
      </c>
      <c r="B57" s="333"/>
      <c r="C57" s="333"/>
      <c r="D57" s="333"/>
      <c r="E57" s="333"/>
      <c r="F57" s="333"/>
      <c r="G57" s="85">
        <v>50</v>
      </c>
      <c r="H57" s="89">
        <v>738835</v>
      </c>
      <c r="I57" s="89">
        <v>354617</v>
      </c>
    </row>
    <row r="58" spans="1:9" ht="12.75" customHeight="1" x14ac:dyDescent="0.2">
      <c r="A58" s="333" t="s">
        <v>54</v>
      </c>
      <c r="B58" s="333"/>
      <c r="C58" s="333"/>
      <c r="D58" s="333"/>
      <c r="E58" s="333"/>
      <c r="F58" s="333"/>
      <c r="G58" s="85">
        <v>51</v>
      </c>
      <c r="H58" s="89">
        <v>9116616</v>
      </c>
      <c r="I58" s="89">
        <v>7561871</v>
      </c>
    </row>
    <row r="59" spans="1:9" ht="12.75" customHeight="1" x14ac:dyDescent="0.2">
      <c r="A59" s="333" t="s">
        <v>55</v>
      </c>
      <c r="B59" s="333"/>
      <c r="C59" s="333"/>
      <c r="D59" s="333"/>
      <c r="E59" s="333"/>
      <c r="F59" s="333"/>
      <c r="G59" s="85">
        <v>52</v>
      </c>
      <c r="H59" s="89">
        <v>3243410</v>
      </c>
      <c r="I59" s="89">
        <v>2591799</v>
      </c>
    </row>
    <row r="60" spans="1:9" ht="12.75" customHeight="1" x14ac:dyDescent="0.2">
      <c r="A60" s="338" t="s">
        <v>56</v>
      </c>
      <c r="B60" s="338"/>
      <c r="C60" s="338"/>
      <c r="D60" s="338"/>
      <c r="E60" s="338"/>
      <c r="F60" s="338"/>
      <c r="G60" s="87">
        <v>53</v>
      </c>
      <c r="H60" s="88">
        <f>SUM(H61:H69)</f>
        <v>38001625</v>
      </c>
      <c r="I60" s="88">
        <f>SUM(I61:I69)</f>
        <v>134726371</v>
      </c>
    </row>
    <row r="61" spans="1:9" ht="12.75" customHeight="1" x14ac:dyDescent="0.2">
      <c r="A61" s="333" t="s">
        <v>24</v>
      </c>
      <c r="B61" s="333"/>
      <c r="C61" s="333"/>
      <c r="D61" s="333"/>
      <c r="E61" s="333"/>
      <c r="F61" s="333"/>
      <c r="G61" s="85">
        <v>54</v>
      </c>
      <c r="H61" s="89">
        <v>0</v>
      </c>
      <c r="I61" s="89">
        <v>0</v>
      </c>
    </row>
    <row r="62" spans="1:9" ht="12.75" customHeight="1" x14ac:dyDescent="0.2">
      <c r="A62" s="333" t="s">
        <v>25</v>
      </c>
      <c r="B62" s="333"/>
      <c r="C62" s="333"/>
      <c r="D62" s="333"/>
      <c r="E62" s="333"/>
      <c r="F62" s="333"/>
      <c r="G62" s="85">
        <v>55</v>
      </c>
      <c r="H62" s="89">
        <v>0</v>
      </c>
      <c r="I62" s="89">
        <v>0</v>
      </c>
    </row>
    <row r="63" spans="1:9" ht="12.75" customHeight="1" x14ac:dyDescent="0.2">
      <c r="A63" s="333" t="s">
        <v>26</v>
      </c>
      <c r="B63" s="333"/>
      <c r="C63" s="333"/>
      <c r="D63" s="333"/>
      <c r="E63" s="333"/>
      <c r="F63" s="333"/>
      <c r="G63" s="85">
        <v>56</v>
      </c>
      <c r="H63" s="89">
        <v>0</v>
      </c>
      <c r="I63" s="89">
        <v>0</v>
      </c>
    </row>
    <row r="64" spans="1:9" ht="23.45" customHeight="1" x14ac:dyDescent="0.2">
      <c r="A64" s="333" t="s">
        <v>57</v>
      </c>
      <c r="B64" s="333"/>
      <c r="C64" s="333"/>
      <c r="D64" s="333"/>
      <c r="E64" s="333"/>
      <c r="F64" s="333"/>
      <c r="G64" s="85">
        <v>57</v>
      </c>
      <c r="H64" s="89">
        <v>0</v>
      </c>
      <c r="I64" s="89">
        <v>0</v>
      </c>
    </row>
    <row r="65" spans="1:9" ht="21" customHeight="1" x14ac:dyDescent="0.2">
      <c r="A65" s="333" t="s">
        <v>28</v>
      </c>
      <c r="B65" s="333"/>
      <c r="C65" s="333"/>
      <c r="D65" s="333"/>
      <c r="E65" s="333"/>
      <c r="F65" s="333"/>
      <c r="G65" s="85">
        <v>58</v>
      </c>
      <c r="H65" s="89">
        <v>0</v>
      </c>
      <c r="I65" s="89">
        <v>0</v>
      </c>
    </row>
    <row r="66" spans="1:9" ht="22.9" customHeight="1" x14ac:dyDescent="0.2">
      <c r="A66" s="333" t="s">
        <v>29</v>
      </c>
      <c r="B66" s="333"/>
      <c r="C66" s="333"/>
      <c r="D66" s="333"/>
      <c r="E66" s="333"/>
      <c r="F66" s="333"/>
      <c r="G66" s="85">
        <v>59</v>
      </c>
      <c r="H66" s="89">
        <v>0</v>
      </c>
      <c r="I66" s="89">
        <v>0</v>
      </c>
    </row>
    <row r="67" spans="1:9" ht="12.75" customHeight="1" x14ac:dyDescent="0.2">
      <c r="A67" s="333" t="s">
        <v>30</v>
      </c>
      <c r="B67" s="333"/>
      <c r="C67" s="333"/>
      <c r="D67" s="333"/>
      <c r="E67" s="333"/>
      <c r="F67" s="333"/>
      <c r="G67" s="85">
        <v>60</v>
      </c>
      <c r="H67" s="89">
        <v>0</v>
      </c>
      <c r="I67" s="89">
        <v>0</v>
      </c>
    </row>
    <row r="68" spans="1:9" ht="12.75" customHeight="1" x14ac:dyDescent="0.2">
      <c r="A68" s="333" t="s">
        <v>31</v>
      </c>
      <c r="B68" s="333"/>
      <c r="C68" s="333"/>
      <c r="D68" s="333"/>
      <c r="E68" s="333"/>
      <c r="F68" s="333"/>
      <c r="G68" s="85">
        <v>61</v>
      </c>
      <c r="H68" s="89">
        <v>38001625</v>
      </c>
      <c r="I68" s="89">
        <v>126835722</v>
      </c>
    </row>
    <row r="69" spans="1:9" ht="12.75" customHeight="1" x14ac:dyDescent="0.2">
      <c r="A69" s="333" t="s">
        <v>58</v>
      </c>
      <c r="B69" s="333"/>
      <c r="C69" s="333"/>
      <c r="D69" s="333"/>
      <c r="E69" s="333"/>
      <c r="F69" s="333"/>
      <c r="G69" s="85">
        <v>62</v>
      </c>
      <c r="H69" s="89">
        <v>0</v>
      </c>
      <c r="I69" s="89">
        <v>7890649</v>
      </c>
    </row>
    <row r="70" spans="1:9" ht="12.75" customHeight="1" x14ac:dyDescent="0.2">
      <c r="A70" s="336" t="s">
        <v>59</v>
      </c>
      <c r="B70" s="336"/>
      <c r="C70" s="336"/>
      <c r="D70" s="336"/>
      <c r="E70" s="336"/>
      <c r="F70" s="336"/>
      <c r="G70" s="85">
        <v>63</v>
      </c>
      <c r="H70" s="89">
        <v>1115257824</v>
      </c>
      <c r="I70" s="89">
        <v>672827699</v>
      </c>
    </row>
    <row r="71" spans="1:9" ht="12.75" customHeight="1" x14ac:dyDescent="0.2">
      <c r="A71" s="334" t="s">
        <v>60</v>
      </c>
      <c r="B71" s="334"/>
      <c r="C71" s="334"/>
      <c r="D71" s="334"/>
      <c r="E71" s="334"/>
      <c r="F71" s="334"/>
      <c r="G71" s="85">
        <v>64</v>
      </c>
      <c r="H71" s="89">
        <v>23768145</v>
      </c>
      <c r="I71" s="89">
        <v>17360249</v>
      </c>
    </row>
    <row r="72" spans="1:9" ht="12.75" customHeight="1" x14ac:dyDescent="0.2">
      <c r="A72" s="335" t="s">
        <v>61</v>
      </c>
      <c r="B72" s="335"/>
      <c r="C72" s="335"/>
      <c r="D72" s="335"/>
      <c r="E72" s="335"/>
      <c r="F72" s="335"/>
      <c r="G72" s="87">
        <v>65</v>
      </c>
      <c r="H72" s="88">
        <f>H8+H9+H44+H71</f>
        <v>6913545466</v>
      </c>
      <c r="I72" s="88">
        <f>I8+I9+I44+I71</f>
        <v>6419804583</v>
      </c>
    </row>
    <row r="73" spans="1:9" ht="12.75" customHeight="1" x14ac:dyDescent="0.2">
      <c r="A73" s="334" t="s">
        <v>62</v>
      </c>
      <c r="B73" s="334"/>
      <c r="C73" s="334"/>
      <c r="D73" s="334"/>
      <c r="E73" s="334"/>
      <c r="F73" s="334"/>
      <c r="G73" s="85">
        <v>66</v>
      </c>
      <c r="H73" s="89">
        <v>54173148</v>
      </c>
      <c r="I73" s="89">
        <v>54125549</v>
      </c>
    </row>
    <row r="74" spans="1:9" x14ac:dyDescent="0.2">
      <c r="A74" s="339" t="s">
        <v>63</v>
      </c>
      <c r="B74" s="340"/>
      <c r="C74" s="340"/>
      <c r="D74" s="340"/>
      <c r="E74" s="340"/>
      <c r="F74" s="340"/>
      <c r="G74" s="340"/>
      <c r="H74" s="340"/>
      <c r="I74" s="340"/>
    </row>
    <row r="75" spans="1:9" ht="12.75" customHeight="1" x14ac:dyDescent="0.2">
      <c r="A75" s="335" t="s">
        <v>351</v>
      </c>
      <c r="B75" s="335"/>
      <c r="C75" s="335"/>
      <c r="D75" s="335"/>
      <c r="E75" s="335"/>
      <c r="F75" s="335"/>
      <c r="G75" s="87">
        <v>67</v>
      </c>
      <c r="H75" s="88">
        <f>H76+H77+H78+H84+H85+H91+H94+H97</f>
        <v>3311057807</v>
      </c>
      <c r="I75" s="88">
        <f>I76+I77+I78+I84+I85+I91+I94+I97</f>
        <v>3323668033</v>
      </c>
    </row>
    <row r="76" spans="1:9" ht="12.75" customHeight="1" x14ac:dyDescent="0.2">
      <c r="A76" s="336" t="s">
        <v>64</v>
      </c>
      <c r="B76" s="336"/>
      <c r="C76" s="336"/>
      <c r="D76" s="336"/>
      <c r="E76" s="336"/>
      <c r="F76" s="336"/>
      <c r="G76" s="85">
        <v>68</v>
      </c>
      <c r="H76" s="89">
        <v>1672021210</v>
      </c>
      <c r="I76" s="89">
        <v>1672021210</v>
      </c>
    </row>
    <row r="77" spans="1:9" ht="12.75" customHeight="1" x14ac:dyDescent="0.2">
      <c r="A77" s="336" t="s">
        <v>65</v>
      </c>
      <c r="B77" s="336"/>
      <c r="C77" s="336"/>
      <c r="D77" s="336"/>
      <c r="E77" s="336"/>
      <c r="F77" s="336"/>
      <c r="G77" s="85">
        <v>69</v>
      </c>
      <c r="H77" s="89">
        <v>5223432</v>
      </c>
      <c r="I77" s="89">
        <v>5223432</v>
      </c>
    </row>
    <row r="78" spans="1:9" ht="12.75" customHeight="1" x14ac:dyDescent="0.2">
      <c r="A78" s="338" t="s">
        <v>66</v>
      </c>
      <c r="B78" s="338"/>
      <c r="C78" s="338"/>
      <c r="D78" s="338"/>
      <c r="E78" s="338"/>
      <c r="F78" s="338"/>
      <c r="G78" s="87">
        <v>70</v>
      </c>
      <c r="H78" s="88">
        <f>SUM(H79:H83)</f>
        <v>98247550</v>
      </c>
      <c r="I78" s="88">
        <f>SUM(I79:I83)</f>
        <v>134531678</v>
      </c>
    </row>
    <row r="79" spans="1:9" ht="12.75" customHeight="1" x14ac:dyDescent="0.2">
      <c r="A79" s="333" t="s">
        <v>67</v>
      </c>
      <c r="B79" s="333"/>
      <c r="C79" s="333"/>
      <c r="D79" s="333"/>
      <c r="E79" s="333"/>
      <c r="F79" s="333"/>
      <c r="G79" s="85">
        <v>71</v>
      </c>
      <c r="H79" s="89">
        <v>83601061</v>
      </c>
      <c r="I79" s="89">
        <v>83601061</v>
      </c>
    </row>
    <row r="80" spans="1:9" ht="12.75" customHeight="1" x14ac:dyDescent="0.2">
      <c r="A80" s="333" t="s">
        <v>68</v>
      </c>
      <c r="B80" s="333"/>
      <c r="C80" s="333"/>
      <c r="D80" s="333"/>
      <c r="E80" s="333"/>
      <c r="F80" s="333"/>
      <c r="G80" s="85">
        <v>72</v>
      </c>
      <c r="H80" s="89">
        <v>136815284</v>
      </c>
      <c r="I80" s="89">
        <v>136815284</v>
      </c>
    </row>
    <row r="81" spans="1:9" ht="12.75" customHeight="1" x14ac:dyDescent="0.2">
      <c r="A81" s="333" t="s">
        <v>69</v>
      </c>
      <c r="B81" s="333"/>
      <c r="C81" s="333"/>
      <c r="D81" s="333"/>
      <c r="E81" s="333"/>
      <c r="F81" s="333"/>
      <c r="G81" s="85">
        <v>73</v>
      </c>
      <c r="H81" s="89">
        <v>-124418267</v>
      </c>
      <c r="I81" s="89">
        <v>-124418267</v>
      </c>
    </row>
    <row r="82" spans="1:9" ht="12.75" customHeight="1" x14ac:dyDescent="0.2">
      <c r="A82" s="333" t="s">
        <v>70</v>
      </c>
      <c r="B82" s="333"/>
      <c r="C82" s="333"/>
      <c r="D82" s="333"/>
      <c r="E82" s="333"/>
      <c r="F82" s="333"/>
      <c r="G82" s="85">
        <v>74</v>
      </c>
      <c r="H82" s="89">
        <v>0</v>
      </c>
      <c r="I82" s="89">
        <v>0</v>
      </c>
    </row>
    <row r="83" spans="1:9" ht="12.75" customHeight="1" x14ac:dyDescent="0.2">
      <c r="A83" s="333" t="s">
        <v>71</v>
      </c>
      <c r="B83" s="333"/>
      <c r="C83" s="333"/>
      <c r="D83" s="333"/>
      <c r="E83" s="333"/>
      <c r="F83" s="333"/>
      <c r="G83" s="85">
        <v>75</v>
      </c>
      <c r="H83" s="89">
        <v>2249472</v>
      </c>
      <c r="I83" s="89">
        <v>38533600</v>
      </c>
    </row>
    <row r="84" spans="1:9" ht="12.75" customHeight="1" x14ac:dyDescent="0.2">
      <c r="A84" s="336" t="s">
        <v>72</v>
      </c>
      <c r="B84" s="336"/>
      <c r="C84" s="336"/>
      <c r="D84" s="336"/>
      <c r="E84" s="336"/>
      <c r="F84" s="336"/>
      <c r="G84" s="85">
        <v>76</v>
      </c>
      <c r="H84" s="89">
        <v>0</v>
      </c>
      <c r="I84" s="89">
        <v>0</v>
      </c>
    </row>
    <row r="85" spans="1:9" ht="12.75" customHeight="1" x14ac:dyDescent="0.2">
      <c r="A85" s="337" t="s">
        <v>445</v>
      </c>
      <c r="B85" s="337"/>
      <c r="C85" s="337"/>
      <c r="D85" s="337"/>
      <c r="E85" s="337"/>
      <c r="F85" s="337"/>
      <c r="G85" s="87">
        <v>77</v>
      </c>
      <c r="H85" s="88">
        <f>H86+H87+H88+H89+H90</f>
        <v>81109</v>
      </c>
      <c r="I85" s="88">
        <f>I86+I87+I88+I89+I90</f>
        <v>59111</v>
      </c>
    </row>
    <row r="86" spans="1:9" ht="25.5" customHeight="1" x14ac:dyDescent="0.2">
      <c r="A86" s="333" t="s">
        <v>444</v>
      </c>
      <c r="B86" s="333"/>
      <c r="C86" s="333"/>
      <c r="D86" s="333"/>
      <c r="E86" s="333"/>
      <c r="F86" s="333"/>
      <c r="G86" s="85">
        <v>78</v>
      </c>
      <c r="H86" s="89">
        <v>81109</v>
      </c>
      <c r="I86" s="89">
        <v>59111</v>
      </c>
    </row>
    <row r="87" spans="1:9" ht="12.75" customHeight="1" x14ac:dyDescent="0.2">
      <c r="A87" s="333" t="s">
        <v>73</v>
      </c>
      <c r="B87" s="333"/>
      <c r="C87" s="333"/>
      <c r="D87" s="333"/>
      <c r="E87" s="333"/>
      <c r="F87" s="333"/>
      <c r="G87" s="85">
        <v>79</v>
      </c>
      <c r="H87" s="89">
        <v>0</v>
      </c>
      <c r="I87" s="89">
        <v>0</v>
      </c>
    </row>
    <row r="88" spans="1:9" ht="12.75" customHeight="1" x14ac:dyDescent="0.2">
      <c r="A88" s="333" t="s">
        <v>74</v>
      </c>
      <c r="B88" s="333"/>
      <c r="C88" s="333"/>
      <c r="D88" s="333"/>
      <c r="E88" s="333"/>
      <c r="F88" s="333"/>
      <c r="G88" s="85">
        <v>80</v>
      </c>
      <c r="H88" s="89">
        <v>0</v>
      </c>
      <c r="I88" s="89">
        <v>0</v>
      </c>
    </row>
    <row r="89" spans="1:9" ht="12.75" customHeight="1" x14ac:dyDescent="0.2">
      <c r="A89" s="333" t="s">
        <v>343</v>
      </c>
      <c r="B89" s="333"/>
      <c r="C89" s="333"/>
      <c r="D89" s="333"/>
      <c r="E89" s="333"/>
      <c r="F89" s="333"/>
      <c r="G89" s="85">
        <v>81</v>
      </c>
      <c r="H89" s="89">
        <v>0</v>
      </c>
      <c r="I89" s="89">
        <v>0</v>
      </c>
    </row>
    <row r="90" spans="1:9" ht="24" customHeight="1" x14ac:dyDescent="0.2">
      <c r="A90" s="333" t="s">
        <v>344</v>
      </c>
      <c r="B90" s="333"/>
      <c r="C90" s="333"/>
      <c r="D90" s="333"/>
      <c r="E90" s="333"/>
      <c r="F90" s="333"/>
      <c r="G90" s="85">
        <v>82</v>
      </c>
      <c r="H90" s="89">
        <v>0</v>
      </c>
      <c r="I90" s="89">
        <v>0</v>
      </c>
    </row>
    <row r="91" spans="1:9" ht="12.75" customHeight="1" x14ac:dyDescent="0.2">
      <c r="A91" s="338" t="s">
        <v>345</v>
      </c>
      <c r="B91" s="338"/>
      <c r="C91" s="338"/>
      <c r="D91" s="338"/>
      <c r="E91" s="338"/>
      <c r="F91" s="338"/>
      <c r="G91" s="87">
        <v>83</v>
      </c>
      <c r="H91" s="88">
        <f>H92-H93</f>
        <v>388045406</v>
      </c>
      <c r="I91" s="88">
        <f>I92-I93</f>
        <v>351143413</v>
      </c>
    </row>
    <row r="92" spans="1:9" ht="12.75" customHeight="1" x14ac:dyDescent="0.2">
      <c r="A92" s="333" t="s">
        <v>75</v>
      </c>
      <c r="B92" s="333"/>
      <c r="C92" s="333"/>
      <c r="D92" s="333"/>
      <c r="E92" s="333"/>
      <c r="F92" s="333"/>
      <c r="G92" s="85">
        <v>84</v>
      </c>
      <c r="H92" s="89">
        <v>388045406</v>
      </c>
      <c r="I92" s="89">
        <v>351143413</v>
      </c>
    </row>
    <row r="93" spans="1:9" ht="12.75" customHeight="1" x14ac:dyDescent="0.2">
      <c r="A93" s="333" t="s">
        <v>76</v>
      </c>
      <c r="B93" s="333"/>
      <c r="C93" s="333"/>
      <c r="D93" s="333"/>
      <c r="E93" s="333"/>
      <c r="F93" s="333"/>
      <c r="G93" s="85">
        <v>85</v>
      </c>
      <c r="H93" s="89">
        <v>0</v>
      </c>
      <c r="I93" s="89">
        <v>0</v>
      </c>
    </row>
    <row r="94" spans="1:9" ht="12.75" customHeight="1" x14ac:dyDescent="0.2">
      <c r="A94" s="338" t="s">
        <v>346</v>
      </c>
      <c r="B94" s="338"/>
      <c r="C94" s="338"/>
      <c r="D94" s="338"/>
      <c r="E94" s="338"/>
      <c r="F94" s="338"/>
      <c r="G94" s="87">
        <v>86</v>
      </c>
      <c r="H94" s="88">
        <f>H95-H96</f>
        <v>104374607</v>
      </c>
      <c r="I94" s="88">
        <f>I95-I96</f>
        <v>147684491</v>
      </c>
    </row>
    <row r="95" spans="1:9" ht="12.75" customHeight="1" x14ac:dyDescent="0.2">
      <c r="A95" s="333" t="s">
        <v>77</v>
      </c>
      <c r="B95" s="333"/>
      <c r="C95" s="333"/>
      <c r="D95" s="333"/>
      <c r="E95" s="333"/>
      <c r="F95" s="333"/>
      <c r="G95" s="85">
        <v>87</v>
      </c>
      <c r="H95" s="89">
        <v>104374607</v>
      </c>
      <c r="I95" s="89">
        <v>147684491</v>
      </c>
    </row>
    <row r="96" spans="1:9" ht="12.75" customHeight="1" x14ac:dyDescent="0.2">
      <c r="A96" s="333" t="s">
        <v>78</v>
      </c>
      <c r="B96" s="333"/>
      <c r="C96" s="333"/>
      <c r="D96" s="333"/>
      <c r="E96" s="333"/>
      <c r="F96" s="333"/>
      <c r="G96" s="85">
        <v>88</v>
      </c>
      <c r="H96" s="89">
        <v>0</v>
      </c>
      <c r="I96" s="89">
        <v>0</v>
      </c>
    </row>
    <row r="97" spans="1:9" ht="12.75" customHeight="1" x14ac:dyDescent="0.2">
      <c r="A97" s="336" t="s">
        <v>79</v>
      </c>
      <c r="B97" s="336"/>
      <c r="C97" s="336"/>
      <c r="D97" s="336"/>
      <c r="E97" s="336"/>
      <c r="F97" s="336"/>
      <c r="G97" s="85">
        <v>89</v>
      </c>
      <c r="H97" s="89">
        <v>1043064493</v>
      </c>
      <c r="I97" s="89">
        <v>1013004698</v>
      </c>
    </row>
    <row r="98" spans="1:9" ht="12.75" customHeight="1" x14ac:dyDescent="0.2">
      <c r="A98" s="335" t="s">
        <v>347</v>
      </c>
      <c r="B98" s="335"/>
      <c r="C98" s="335"/>
      <c r="D98" s="335"/>
      <c r="E98" s="335"/>
      <c r="F98" s="335"/>
      <c r="G98" s="87">
        <v>90</v>
      </c>
      <c r="H98" s="88">
        <f>SUM(H99:H104)</f>
        <v>166154627</v>
      </c>
      <c r="I98" s="88">
        <f>SUM(I99:I104)</f>
        <v>179226601</v>
      </c>
    </row>
    <row r="99" spans="1:9" ht="12.75" customHeight="1" x14ac:dyDescent="0.2">
      <c r="A99" s="333" t="s">
        <v>80</v>
      </c>
      <c r="B99" s="333"/>
      <c r="C99" s="333"/>
      <c r="D99" s="333"/>
      <c r="E99" s="333"/>
      <c r="F99" s="333"/>
      <c r="G99" s="85">
        <v>91</v>
      </c>
      <c r="H99" s="89">
        <v>29827505</v>
      </c>
      <c r="I99" s="89">
        <v>26257320</v>
      </c>
    </row>
    <row r="100" spans="1:9" ht="12.75" customHeight="1" x14ac:dyDescent="0.2">
      <c r="A100" s="333" t="s">
        <v>81</v>
      </c>
      <c r="B100" s="333"/>
      <c r="C100" s="333"/>
      <c r="D100" s="333"/>
      <c r="E100" s="333"/>
      <c r="F100" s="333"/>
      <c r="G100" s="85">
        <v>92</v>
      </c>
      <c r="H100" s="89">
        <v>0</v>
      </c>
      <c r="I100" s="89">
        <v>0</v>
      </c>
    </row>
    <row r="101" spans="1:9" ht="12.75" customHeight="1" x14ac:dyDescent="0.2">
      <c r="A101" s="333" t="s">
        <v>82</v>
      </c>
      <c r="B101" s="333"/>
      <c r="C101" s="333"/>
      <c r="D101" s="333"/>
      <c r="E101" s="333"/>
      <c r="F101" s="333"/>
      <c r="G101" s="85">
        <v>93</v>
      </c>
      <c r="H101" s="89">
        <v>50117237</v>
      </c>
      <c r="I101" s="89">
        <v>50234566</v>
      </c>
    </row>
    <row r="102" spans="1:9" ht="12.75" customHeight="1" x14ac:dyDescent="0.2">
      <c r="A102" s="333" t="s">
        <v>83</v>
      </c>
      <c r="B102" s="333"/>
      <c r="C102" s="333"/>
      <c r="D102" s="333"/>
      <c r="E102" s="333"/>
      <c r="F102" s="333"/>
      <c r="G102" s="85">
        <v>94</v>
      </c>
      <c r="H102" s="89">
        <v>0</v>
      </c>
      <c r="I102" s="89">
        <v>0</v>
      </c>
    </row>
    <row r="103" spans="1:9" ht="12.75" customHeight="1" x14ac:dyDescent="0.2">
      <c r="A103" s="333" t="s">
        <v>84</v>
      </c>
      <c r="B103" s="333"/>
      <c r="C103" s="333"/>
      <c r="D103" s="333"/>
      <c r="E103" s="333"/>
      <c r="F103" s="333"/>
      <c r="G103" s="85">
        <v>95</v>
      </c>
      <c r="H103" s="89">
        <v>0</v>
      </c>
      <c r="I103" s="89">
        <v>0</v>
      </c>
    </row>
    <row r="104" spans="1:9" ht="12.75" customHeight="1" x14ac:dyDescent="0.2">
      <c r="A104" s="333" t="s">
        <v>85</v>
      </c>
      <c r="B104" s="333"/>
      <c r="C104" s="333"/>
      <c r="D104" s="333"/>
      <c r="E104" s="333"/>
      <c r="F104" s="333"/>
      <c r="G104" s="85">
        <v>96</v>
      </c>
      <c r="H104" s="89">
        <v>86209885</v>
      </c>
      <c r="I104" s="89">
        <v>102734715</v>
      </c>
    </row>
    <row r="105" spans="1:9" ht="12.75" customHeight="1" x14ac:dyDescent="0.2">
      <c r="A105" s="335" t="s">
        <v>348</v>
      </c>
      <c r="B105" s="335"/>
      <c r="C105" s="335"/>
      <c r="D105" s="335"/>
      <c r="E105" s="335"/>
      <c r="F105" s="335"/>
      <c r="G105" s="87">
        <v>97</v>
      </c>
      <c r="H105" s="88">
        <f>SUM(H106:H116)</f>
        <v>2614508279</v>
      </c>
      <c r="I105" s="88">
        <f>SUM(I106:I116)</f>
        <v>2149372240</v>
      </c>
    </row>
    <row r="106" spans="1:9" ht="12.75" customHeight="1" x14ac:dyDescent="0.2">
      <c r="A106" s="333" t="s">
        <v>86</v>
      </c>
      <c r="B106" s="333"/>
      <c r="C106" s="333"/>
      <c r="D106" s="333"/>
      <c r="E106" s="333"/>
      <c r="F106" s="333"/>
      <c r="G106" s="85">
        <v>98</v>
      </c>
      <c r="H106" s="89">
        <v>0</v>
      </c>
      <c r="I106" s="89">
        <v>0</v>
      </c>
    </row>
    <row r="107" spans="1:9" ht="12.75" customHeight="1" x14ac:dyDescent="0.2">
      <c r="A107" s="333" t="s">
        <v>87</v>
      </c>
      <c r="B107" s="333"/>
      <c r="C107" s="333"/>
      <c r="D107" s="333"/>
      <c r="E107" s="333"/>
      <c r="F107" s="333"/>
      <c r="G107" s="85">
        <v>99</v>
      </c>
      <c r="H107" s="89">
        <v>0</v>
      </c>
      <c r="I107" s="89">
        <v>0</v>
      </c>
    </row>
    <row r="108" spans="1:9" ht="12.75" customHeight="1" x14ac:dyDescent="0.2">
      <c r="A108" s="333" t="s">
        <v>88</v>
      </c>
      <c r="B108" s="333"/>
      <c r="C108" s="333"/>
      <c r="D108" s="333"/>
      <c r="E108" s="333"/>
      <c r="F108" s="333"/>
      <c r="G108" s="85">
        <v>100</v>
      </c>
      <c r="H108" s="89">
        <v>0</v>
      </c>
      <c r="I108" s="89">
        <v>0</v>
      </c>
    </row>
    <row r="109" spans="1:9" ht="22.15" customHeight="1" x14ac:dyDescent="0.2">
      <c r="A109" s="333" t="s">
        <v>89</v>
      </c>
      <c r="B109" s="333"/>
      <c r="C109" s="333"/>
      <c r="D109" s="333"/>
      <c r="E109" s="333"/>
      <c r="F109" s="333"/>
      <c r="G109" s="85">
        <v>101</v>
      </c>
      <c r="H109" s="89">
        <v>0</v>
      </c>
      <c r="I109" s="89">
        <v>0</v>
      </c>
    </row>
    <row r="110" spans="1:9" ht="12.75" customHeight="1" x14ac:dyDescent="0.2">
      <c r="A110" s="333" t="s">
        <v>90</v>
      </c>
      <c r="B110" s="333"/>
      <c r="C110" s="333"/>
      <c r="D110" s="333"/>
      <c r="E110" s="333"/>
      <c r="F110" s="333"/>
      <c r="G110" s="85">
        <v>102</v>
      </c>
      <c r="H110" s="89">
        <v>0</v>
      </c>
      <c r="I110" s="89">
        <v>0</v>
      </c>
    </row>
    <row r="111" spans="1:9" ht="12.75" customHeight="1" x14ac:dyDescent="0.2">
      <c r="A111" s="333" t="s">
        <v>91</v>
      </c>
      <c r="B111" s="333"/>
      <c r="C111" s="333"/>
      <c r="D111" s="333"/>
      <c r="E111" s="333"/>
      <c r="F111" s="333"/>
      <c r="G111" s="85">
        <v>103</v>
      </c>
      <c r="H111" s="89">
        <v>2547107295</v>
      </c>
      <c r="I111" s="89">
        <v>2083504270</v>
      </c>
    </row>
    <row r="112" spans="1:9" ht="12.75" customHeight="1" x14ac:dyDescent="0.2">
      <c r="A112" s="333" t="s">
        <v>92</v>
      </c>
      <c r="B112" s="333"/>
      <c r="C112" s="333"/>
      <c r="D112" s="333"/>
      <c r="E112" s="333"/>
      <c r="F112" s="333"/>
      <c r="G112" s="85">
        <v>104</v>
      </c>
      <c r="H112" s="89">
        <v>0</v>
      </c>
      <c r="I112" s="89">
        <v>0</v>
      </c>
    </row>
    <row r="113" spans="1:9" ht="12.75" customHeight="1" x14ac:dyDescent="0.2">
      <c r="A113" s="333" t="s">
        <v>93</v>
      </c>
      <c r="B113" s="333"/>
      <c r="C113" s="333"/>
      <c r="D113" s="333"/>
      <c r="E113" s="333"/>
      <c r="F113" s="333"/>
      <c r="G113" s="85">
        <v>105</v>
      </c>
      <c r="H113" s="89">
        <v>0</v>
      </c>
      <c r="I113" s="89">
        <v>0</v>
      </c>
    </row>
    <row r="114" spans="1:9" ht="12.75" customHeight="1" x14ac:dyDescent="0.2">
      <c r="A114" s="333" t="s">
        <v>94</v>
      </c>
      <c r="B114" s="333"/>
      <c r="C114" s="333"/>
      <c r="D114" s="333"/>
      <c r="E114" s="333"/>
      <c r="F114" s="333"/>
      <c r="G114" s="85">
        <v>106</v>
      </c>
      <c r="H114" s="89">
        <v>0</v>
      </c>
      <c r="I114" s="89">
        <v>0</v>
      </c>
    </row>
    <row r="115" spans="1:9" ht="12.75" customHeight="1" x14ac:dyDescent="0.2">
      <c r="A115" s="333" t="s">
        <v>95</v>
      </c>
      <c r="B115" s="333"/>
      <c r="C115" s="333"/>
      <c r="D115" s="333"/>
      <c r="E115" s="333"/>
      <c r="F115" s="333"/>
      <c r="G115" s="85">
        <v>107</v>
      </c>
      <c r="H115" s="89">
        <v>15636060</v>
      </c>
      <c r="I115" s="89">
        <v>18475881</v>
      </c>
    </row>
    <row r="116" spans="1:9" ht="12.75" customHeight="1" x14ac:dyDescent="0.2">
      <c r="A116" s="333" t="s">
        <v>96</v>
      </c>
      <c r="B116" s="333"/>
      <c r="C116" s="333"/>
      <c r="D116" s="333"/>
      <c r="E116" s="333"/>
      <c r="F116" s="333"/>
      <c r="G116" s="85">
        <v>108</v>
      </c>
      <c r="H116" s="89">
        <v>51764924</v>
      </c>
      <c r="I116" s="89">
        <v>47392089</v>
      </c>
    </row>
    <row r="117" spans="1:9" ht="12.75" customHeight="1" x14ac:dyDescent="0.2">
      <c r="A117" s="335" t="s">
        <v>349</v>
      </c>
      <c r="B117" s="335"/>
      <c r="C117" s="335"/>
      <c r="D117" s="335"/>
      <c r="E117" s="335"/>
      <c r="F117" s="335"/>
      <c r="G117" s="87">
        <v>109</v>
      </c>
      <c r="H117" s="88">
        <f>SUM(H118:H131)</f>
        <v>733966582</v>
      </c>
      <c r="I117" s="88">
        <f>SUM(I118:I131)</f>
        <v>692914015</v>
      </c>
    </row>
    <row r="118" spans="1:9" ht="12.75" customHeight="1" x14ac:dyDescent="0.2">
      <c r="A118" s="333" t="s">
        <v>86</v>
      </c>
      <c r="B118" s="333"/>
      <c r="C118" s="333"/>
      <c r="D118" s="333"/>
      <c r="E118" s="333"/>
      <c r="F118" s="333"/>
      <c r="G118" s="85">
        <v>110</v>
      </c>
      <c r="H118" s="89">
        <v>0</v>
      </c>
      <c r="I118" s="89">
        <v>0</v>
      </c>
    </row>
    <row r="119" spans="1:9" ht="12.75" customHeight="1" x14ac:dyDescent="0.2">
      <c r="A119" s="333" t="s">
        <v>87</v>
      </c>
      <c r="B119" s="333"/>
      <c r="C119" s="333"/>
      <c r="D119" s="333"/>
      <c r="E119" s="333"/>
      <c r="F119" s="333"/>
      <c r="G119" s="85">
        <v>111</v>
      </c>
      <c r="H119" s="89">
        <v>0</v>
      </c>
      <c r="I119" s="89">
        <v>0</v>
      </c>
    </row>
    <row r="120" spans="1:9" ht="12.75" customHeight="1" x14ac:dyDescent="0.2">
      <c r="A120" s="333" t="s">
        <v>88</v>
      </c>
      <c r="B120" s="333"/>
      <c r="C120" s="333"/>
      <c r="D120" s="333"/>
      <c r="E120" s="333"/>
      <c r="F120" s="333"/>
      <c r="G120" s="85">
        <v>112</v>
      </c>
      <c r="H120" s="89">
        <v>39205</v>
      </c>
      <c r="I120" s="89">
        <v>18253</v>
      </c>
    </row>
    <row r="121" spans="1:9" ht="25.9" customHeight="1" x14ac:dyDescent="0.2">
      <c r="A121" s="333" t="s">
        <v>89</v>
      </c>
      <c r="B121" s="333"/>
      <c r="C121" s="333"/>
      <c r="D121" s="333"/>
      <c r="E121" s="333"/>
      <c r="F121" s="333"/>
      <c r="G121" s="85">
        <v>113</v>
      </c>
      <c r="H121" s="89">
        <v>0</v>
      </c>
      <c r="I121" s="89">
        <v>0</v>
      </c>
    </row>
    <row r="122" spans="1:9" ht="12.75" customHeight="1" x14ac:dyDescent="0.2">
      <c r="A122" s="333" t="s">
        <v>90</v>
      </c>
      <c r="B122" s="333"/>
      <c r="C122" s="333"/>
      <c r="D122" s="333"/>
      <c r="E122" s="333"/>
      <c r="F122" s="333"/>
      <c r="G122" s="85">
        <v>114</v>
      </c>
      <c r="H122" s="89">
        <v>0</v>
      </c>
      <c r="I122" s="89">
        <v>0</v>
      </c>
    </row>
    <row r="123" spans="1:9" ht="12.75" customHeight="1" x14ac:dyDescent="0.2">
      <c r="A123" s="333" t="s">
        <v>91</v>
      </c>
      <c r="B123" s="333"/>
      <c r="C123" s="333"/>
      <c r="D123" s="333"/>
      <c r="E123" s="333"/>
      <c r="F123" s="333"/>
      <c r="G123" s="85">
        <v>115</v>
      </c>
      <c r="H123" s="89">
        <v>565523996</v>
      </c>
      <c r="I123" s="89">
        <v>520907308</v>
      </c>
    </row>
    <row r="124" spans="1:9" ht="12.75" customHeight="1" x14ac:dyDescent="0.2">
      <c r="A124" s="333" t="s">
        <v>92</v>
      </c>
      <c r="B124" s="333"/>
      <c r="C124" s="333"/>
      <c r="D124" s="333"/>
      <c r="E124" s="333"/>
      <c r="F124" s="333"/>
      <c r="G124" s="85">
        <v>116</v>
      </c>
      <c r="H124" s="89">
        <v>40344672</v>
      </c>
      <c r="I124" s="89">
        <v>34146166</v>
      </c>
    </row>
    <row r="125" spans="1:9" ht="12.75" customHeight="1" x14ac:dyDescent="0.2">
      <c r="A125" s="333" t="s">
        <v>93</v>
      </c>
      <c r="B125" s="333"/>
      <c r="C125" s="333"/>
      <c r="D125" s="333"/>
      <c r="E125" s="333"/>
      <c r="F125" s="333"/>
      <c r="G125" s="85">
        <v>117</v>
      </c>
      <c r="H125" s="89">
        <v>67470609</v>
      </c>
      <c r="I125" s="89">
        <v>79611333</v>
      </c>
    </row>
    <row r="126" spans="1:9" x14ac:dyDescent="0.2">
      <c r="A126" s="333" t="s">
        <v>94</v>
      </c>
      <c r="B126" s="333"/>
      <c r="C126" s="333"/>
      <c r="D126" s="333"/>
      <c r="E126" s="333"/>
      <c r="F126" s="333"/>
      <c r="G126" s="85">
        <v>118</v>
      </c>
      <c r="H126" s="89">
        <v>0</v>
      </c>
      <c r="I126" s="89">
        <v>0</v>
      </c>
    </row>
    <row r="127" spans="1:9" x14ac:dyDescent="0.2">
      <c r="A127" s="333" t="s">
        <v>97</v>
      </c>
      <c r="B127" s="333"/>
      <c r="C127" s="333"/>
      <c r="D127" s="333"/>
      <c r="E127" s="333"/>
      <c r="F127" s="333"/>
      <c r="G127" s="85">
        <v>119</v>
      </c>
      <c r="H127" s="89">
        <v>28794007</v>
      </c>
      <c r="I127" s="89">
        <v>31940470</v>
      </c>
    </row>
    <row r="128" spans="1:9" x14ac:dyDescent="0.2">
      <c r="A128" s="333" t="s">
        <v>98</v>
      </c>
      <c r="B128" s="333"/>
      <c r="C128" s="333"/>
      <c r="D128" s="333"/>
      <c r="E128" s="333"/>
      <c r="F128" s="333"/>
      <c r="G128" s="85">
        <v>120</v>
      </c>
      <c r="H128" s="89">
        <v>16508477</v>
      </c>
      <c r="I128" s="89">
        <v>13334998</v>
      </c>
    </row>
    <row r="129" spans="1:9" x14ac:dyDescent="0.2">
      <c r="A129" s="333" t="s">
        <v>99</v>
      </c>
      <c r="B129" s="333"/>
      <c r="C129" s="333"/>
      <c r="D129" s="333"/>
      <c r="E129" s="333"/>
      <c r="F129" s="333"/>
      <c r="G129" s="85">
        <v>121</v>
      </c>
      <c r="H129" s="89">
        <v>379676</v>
      </c>
      <c r="I129" s="89">
        <v>379676</v>
      </c>
    </row>
    <row r="130" spans="1:9" x14ac:dyDescent="0.2">
      <c r="A130" s="333" t="s">
        <v>100</v>
      </c>
      <c r="B130" s="333"/>
      <c r="C130" s="333"/>
      <c r="D130" s="333"/>
      <c r="E130" s="333"/>
      <c r="F130" s="333"/>
      <c r="G130" s="85">
        <v>122</v>
      </c>
      <c r="H130" s="89">
        <v>0</v>
      </c>
      <c r="I130" s="89">
        <v>0</v>
      </c>
    </row>
    <row r="131" spans="1:9" x14ac:dyDescent="0.2">
      <c r="A131" s="333" t="s">
        <v>101</v>
      </c>
      <c r="B131" s="333"/>
      <c r="C131" s="333"/>
      <c r="D131" s="333"/>
      <c r="E131" s="333"/>
      <c r="F131" s="333"/>
      <c r="G131" s="85">
        <v>123</v>
      </c>
      <c r="H131" s="89">
        <v>14905940</v>
      </c>
      <c r="I131" s="89">
        <v>12575811</v>
      </c>
    </row>
    <row r="132" spans="1:9" ht="22.15" customHeight="1" x14ac:dyDescent="0.2">
      <c r="A132" s="334" t="s">
        <v>102</v>
      </c>
      <c r="B132" s="334"/>
      <c r="C132" s="334"/>
      <c r="D132" s="334"/>
      <c r="E132" s="334"/>
      <c r="F132" s="334"/>
      <c r="G132" s="85">
        <v>124</v>
      </c>
      <c r="H132" s="89">
        <v>87858171</v>
      </c>
      <c r="I132" s="89">
        <v>74623694</v>
      </c>
    </row>
    <row r="133" spans="1:9" x14ac:dyDescent="0.2">
      <c r="A133" s="335" t="s">
        <v>350</v>
      </c>
      <c r="B133" s="335"/>
      <c r="C133" s="335"/>
      <c r="D133" s="335"/>
      <c r="E133" s="335"/>
      <c r="F133" s="335"/>
      <c r="G133" s="87">
        <v>125</v>
      </c>
      <c r="H133" s="88">
        <f>H75+H98+H105+H117+H132</f>
        <v>6913545466</v>
      </c>
      <c r="I133" s="88">
        <f>I75+I98+I105+I117+I132</f>
        <v>6419804583</v>
      </c>
    </row>
    <row r="134" spans="1:9" x14ac:dyDescent="0.2">
      <c r="A134" s="334" t="s">
        <v>103</v>
      </c>
      <c r="B134" s="334"/>
      <c r="C134" s="334"/>
      <c r="D134" s="334"/>
      <c r="E134" s="334"/>
      <c r="F134" s="334"/>
      <c r="G134" s="85">
        <v>126</v>
      </c>
      <c r="H134" s="89">
        <v>54173148</v>
      </c>
      <c r="I134" s="89">
        <v>54125549</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2"/>
  <sheetViews>
    <sheetView topLeftCell="A97" zoomScale="120" zoomScaleNormal="120" zoomScaleSheetLayoutView="110" workbookViewId="0">
      <selection activeCell="I111" sqref="I111"/>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379" t="s">
        <v>105</v>
      </c>
      <c r="B1" s="342"/>
      <c r="C1" s="342"/>
      <c r="D1" s="342"/>
      <c r="E1" s="342"/>
      <c r="F1" s="342"/>
      <c r="G1" s="342"/>
      <c r="H1" s="342"/>
      <c r="I1" s="342"/>
    </row>
    <row r="2" spans="1:9" x14ac:dyDescent="0.2">
      <c r="A2" s="378" t="s">
        <v>464</v>
      </c>
      <c r="B2" s="344"/>
      <c r="C2" s="344"/>
      <c r="D2" s="344"/>
      <c r="E2" s="344"/>
      <c r="F2" s="344"/>
      <c r="G2" s="344"/>
      <c r="H2" s="344"/>
      <c r="I2" s="344"/>
    </row>
    <row r="3" spans="1:9" x14ac:dyDescent="0.2">
      <c r="A3" s="358" t="s">
        <v>279</v>
      </c>
      <c r="B3" s="359"/>
      <c r="C3" s="359"/>
      <c r="D3" s="359"/>
      <c r="E3" s="359"/>
      <c r="F3" s="359"/>
      <c r="G3" s="359"/>
      <c r="H3" s="359"/>
      <c r="I3" s="359"/>
    </row>
    <row r="4" spans="1:9" x14ac:dyDescent="0.2">
      <c r="A4" s="377" t="s">
        <v>462</v>
      </c>
      <c r="B4" s="348"/>
      <c r="C4" s="348"/>
      <c r="D4" s="348"/>
      <c r="E4" s="348"/>
      <c r="F4" s="348"/>
      <c r="G4" s="348"/>
      <c r="H4" s="348"/>
      <c r="I4" s="349"/>
    </row>
    <row r="5" spans="1:9" ht="23.25" x14ac:dyDescent="0.2">
      <c r="A5" s="373" t="s">
        <v>2</v>
      </c>
      <c r="B5" s="374"/>
      <c r="C5" s="374"/>
      <c r="D5" s="374"/>
      <c r="E5" s="374"/>
      <c r="F5" s="374"/>
      <c r="G5" s="90" t="s">
        <v>106</v>
      </c>
      <c r="H5" s="91" t="s">
        <v>293</v>
      </c>
      <c r="I5" s="91" t="s">
        <v>276</v>
      </c>
    </row>
    <row r="6" spans="1:9" x14ac:dyDescent="0.2">
      <c r="A6" s="375">
        <v>1</v>
      </c>
      <c r="B6" s="376"/>
      <c r="C6" s="376"/>
      <c r="D6" s="376"/>
      <c r="E6" s="376"/>
      <c r="F6" s="376"/>
      <c r="G6" s="92">
        <v>2</v>
      </c>
      <c r="H6" s="91">
        <v>3</v>
      </c>
      <c r="I6" s="91">
        <v>4</v>
      </c>
    </row>
    <row r="7" spans="1:9" x14ac:dyDescent="0.2">
      <c r="A7" s="335" t="s">
        <v>366</v>
      </c>
      <c r="B7" s="335"/>
      <c r="C7" s="335"/>
      <c r="D7" s="335"/>
      <c r="E7" s="335"/>
      <c r="F7" s="335"/>
      <c r="G7" s="87">
        <v>1</v>
      </c>
      <c r="H7" s="88">
        <f>SUM(H8:H12)</f>
        <v>1644008023</v>
      </c>
      <c r="I7" s="88">
        <f>SUM(I8:I12)</f>
        <v>2451235943.4400001</v>
      </c>
    </row>
    <row r="8" spans="1:9" x14ac:dyDescent="0.2">
      <c r="A8" s="333" t="s">
        <v>118</v>
      </c>
      <c r="B8" s="333"/>
      <c r="C8" s="333"/>
      <c r="D8" s="333"/>
      <c r="E8" s="333"/>
      <c r="F8" s="333"/>
      <c r="G8" s="85">
        <v>2</v>
      </c>
      <c r="H8" s="89">
        <v>0</v>
      </c>
      <c r="I8" s="89">
        <v>0</v>
      </c>
    </row>
    <row r="9" spans="1:9" x14ac:dyDescent="0.2">
      <c r="A9" s="333" t="s">
        <v>119</v>
      </c>
      <c r="B9" s="333"/>
      <c r="C9" s="333"/>
      <c r="D9" s="333"/>
      <c r="E9" s="333"/>
      <c r="F9" s="333"/>
      <c r="G9" s="85">
        <v>3</v>
      </c>
      <c r="H9" s="89">
        <v>1605127860</v>
      </c>
      <c r="I9" s="89">
        <v>2407150006</v>
      </c>
    </row>
    <row r="10" spans="1:9" x14ac:dyDescent="0.2">
      <c r="A10" s="333" t="s">
        <v>120</v>
      </c>
      <c r="B10" s="333"/>
      <c r="C10" s="333"/>
      <c r="D10" s="333"/>
      <c r="E10" s="333"/>
      <c r="F10" s="333"/>
      <c r="G10" s="85">
        <v>4</v>
      </c>
      <c r="H10" s="89">
        <v>325986</v>
      </c>
      <c r="I10" s="89">
        <v>419405</v>
      </c>
    </row>
    <row r="11" spans="1:9" x14ac:dyDescent="0.2">
      <c r="A11" s="333" t="s">
        <v>121</v>
      </c>
      <c r="B11" s="333"/>
      <c r="C11" s="333"/>
      <c r="D11" s="333"/>
      <c r="E11" s="333"/>
      <c r="F11" s="333"/>
      <c r="G11" s="85">
        <v>5</v>
      </c>
      <c r="H11" s="89">
        <v>0</v>
      </c>
      <c r="I11" s="89">
        <v>0</v>
      </c>
    </row>
    <row r="12" spans="1:9" x14ac:dyDescent="0.2">
      <c r="A12" s="333" t="s">
        <v>122</v>
      </c>
      <c r="B12" s="333"/>
      <c r="C12" s="333"/>
      <c r="D12" s="333"/>
      <c r="E12" s="333"/>
      <c r="F12" s="333"/>
      <c r="G12" s="85">
        <v>6</v>
      </c>
      <c r="H12" s="89">
        <v>38554177</v>
      </c>
      <c r="I12" s="89">
        <v>43666532.439999998</v>
      </c>
    </row>
    <row r="13" spans="1:9" ht="16.5" customHeight="1" x14ac:dyDescent="0.2">
      <c r="A13" s="335" t="s">
        <v>367</v>
      </c>
      <c r="B13" s="335"/>
      <c r="C13" s="335"/>
      <c r="D13" s="335"/>
      <c r="E13" s="335"/>
      <c r="F13" s="335"/>
      <c r="G13" s="87">
        <v>7</v>
      </c>
      <c r="H13" s="88">
        <f>H14+H15+H19+H23+H24+H25+H28+H35</f>
        <v>1507033397</v>
      </c>
      <c r="I13" s="88">
        <f>I14+I15+I19+I23+I24+I25+I28+I35</f>
        <v>2221267717</v>
      </c>
    </row>
    <row r="14" spans="1:9" x14ac:dyDescent="0.2">
      <c r="A14" s="333" t="s">
        <v>107</v>
      </c>
      <c r="B14" s="333"/>
      <c r="C14" s="333"/>
      <c r="D14" s="333"/>
      <c r="E14" s="333"/>
      <c r="F14" s="333"/>
      <c r="G14" s="85">
        <v>8</v>
      </c>
      <c r="H14" s="89">
        <v>0</v>
      </c>
      <c r="I14" s="89">
        <v>0</v>
      </c>
    </row>
    <row r="15" spans="1:9" x14ac:dyDescent="0.2">
      <c r="A15" s="371" t="s">
        <v>438</v>
      </c>
      <c r="B15" s="371"/>
      <c r="C15" s="371"/>
      <c r="D15" s="371"/>
      <c r="E15" s="371"/>
      <c r="F15" s="371"/>
      <c r="G15" s="87">
        <v>9</v>
      </c>
      <c r="H15" s="88">
        <f>SUM(H16:H18)</f>
        <v>458262170</v>
      </c>
      <c r="I15" s="88">
        <f>SUM(I16:I18)</f>
        <v>778110109</v>
      </c>
    </row>
    <row r="16" spans="1:9" x14ac:dyDescent="0.2">
      <c r="A16" s="370" t="s">
        <v>123</v>
      </c>
      <c r="B16" s="370"/>
      <c r="C16" s="370"/>
      <c r="D16" s="370"/>
      <c r="E16" s="370"/>
      <c r="F16" s="370"/>
      <c r="G16" s="85">
        <v>10</v>
      </c>
      <c r="H16" s="89">
        <v>252132447</v>
      </c>
      <c r="I16" s="89">
        <v>493439270</v>
      </c>
    </row>
    <row r="17" spans="1:9" x14ac:dyDescent="0.2">
      <c r="A17" s="370" t="s">
        <v>124</v>
      </c>
      <c r="B17" s="370"/>
      <c r="C17" s="370"/>
      <c r="D17" s="370"/>
      <c r="E17" s="370"/>
      <c r="F17" s="370"/>
      <c r="G17" s="85">
        <v>11</v>
      </c>
      <c r="H17" s="89">
        <v>10440758</v>
      </c>
      <c r="I17" s="89">
        <v>16760506</v>
      </c>
    </row>
    <row r="18" spans="1:9" x14ac:dyDescent="0.2">
      <c r="A18" s="370" t="s">
        <v>125</v>
      </c>
      <c r="B18" s="370"/>
      <c r="C18" s="370"/>
      <c r="D18" s="370"/>
      <c r="E18" s="370"/>
      <c r="F18" s="370"/>
      <c r="G18" s="85">
        <v>12</v>
      </c>
      <c r="H18" s="89">
        <v>195688965</v>
      </c>
      <c r="I18" s="89">
        <v>267910333</v>
      </c>
    </row>
    <row r="19" spans="1:9" x14ac:dyDescent="0.2">
      <c r="A19" s="371" t="s">
        <v>439</v>
      </c>
      <c r="B19" s="371"/>
      <c r="C19" s="371"/>
      <c r="D19" s="371"/>
      <c r="E19" s="371"/>
      <c r="F19" s="371"/>
      <c r="G19" s="87">
        <v>13</v>
      </c>
      <c r="H19" s="88">
        <f>SUM(H20:H22)</f>
        <v>353175910</v>
      </c>
      <c r="I19" s="88">
        <f>SUM(I20:I22)</f>
        <v>690477834</v>
      </c>
    </row>
    <row r="20" spans="1:9" x14ac:dyDescent="0.2">
      <c r="A20" s="370" t="s">
        <v>108</v>
      </c>
      <c r="B20" s="370"/>
      <c r="C20" s="370"/>
      <c r="D20" s="370"/>
      <c r="E20" s="370"/>
      <c r="F20" s="370"/>
      <c r="G20" s="85">
        <v>14</v>
      </c>
      <c r="H20" s="89">
        <v>218086856</v>
      </c>
      <c r="I20" s="89">
        <v>447103825</v>
      </c>
    </row>
    <row r="21" spans="1:9" x14ac:dyDescent="0.2">
      <c r="A21" s="370" t="s">
        <v>109</v>
      </c>
      <c r="B21" s="370"/>
      <c r="C21" s="370"/>
      <c r="D21" s="370"/>
      <c r="E21" s="370"/>
      <c r="F21" s="370"/>
      <c r="G21" s="85">
        <v>15</v>
      </c>
      <c r="H21" s="89">
        <v>88789363</v>
      </c>
      <c r="I21" s="89">
        <v>160388972</v>
      </c>
    </row>
    <row r="22" spans="1:9" x14ac:dyDescent="0.2">
      <c r="A22" s="370" t="s">
        <v>110</v>
      </c>
      <c r="B22" s="370"/>
      <c r="C22" s="370"/>
      <c r="D22" s="370"/>
      <c r="E22" s="370"/>
      <c r="F22" s="370"/>
      <c r="G22" s="85">
        <v>16</v>
      </c>
      <c r="H22" s="89">
        <v>46299691</v>
      </c>
      <c r="I22" s="89">
        <v>82985037</v>
      </c>
    </row>
    <row r="23" spans="1:9" x14ac:dyDescent="0.2">
      <c r="A23" s="333" t="s">
        <v>111</v>
      </c>
      <c r="B23" s="333"/>
      <c r="C23" s="333"/>
      <c r="D23" s="333"/>
      <c r="E23" s="333"/>
      <c r="F23" s="333"/>
      <c r="G23" s="85">
        <v>17</v>
      </c>
      <c r="H23" s="89">
        <v>507335969</v>
      </c>
      <c r="I23" s="89">
        <v>497694931</v>
      </c>
    </row>
    <row r="24" spans="1:9" x14ac:dyDescent="0.2">
      <c r="A24" s="333" t="s">
        <v>112</v>
      </c>
      <c r="B24" s="333"/>
      <c r="C24" s="333"/>
      <c r="D24" s="333"/>
      <c r="E24" s="333"/>
      <c r="F24" s="333"/>
      <c r="G24" s="85">
        <v>18</v>
      </c>
      <c r="H24" s="89">
        <v>134450892</v>
      </c>
      <c r="I24" s="89">
        <v>224620163</v>
      </c>
    </row>
    <row r="25" spans="1:9" x14ac:dyDescent="0.2">
      <c r="A25" s="371" t="s">
        <v>440</v>
      </c>
      <c r="B25" s="371"/>
      <c r="C25" s="371"/>
      <c r="D25" s="371"/>
      <c r="E25" s="371"/>
      <c r="F25" s="371"/>
      <c r="G25" s="87">
        <v>19</v>
      </c>
      <c r="H25" s="88">
        <f>H26+H27</f>
        <v>1669684</v>
      </c>
      <c r="I25" s="88">
        <f>I26+I27</f>
        <v>268567</v>
      </c>
    </row>
    <row r="26" spans="1:9" x14ac:dyDescent="0.2">
      <c r="A26" s="370" t="s">
        <v>126</v>
      </c>
      <c r="B26" s="370"/>
      <c r="C26" s="370"/>
      <c r="D26" s="370"/>
      <c r="E26" s="370"/>
      <c r="F26" s="370"/>
      <c r="G26" s="85">
        <v>20</v>
      </c>
      <c r="H26" s="89">
        <v>0</v>
      </c>
      <c r="I26" s="89">
        <v>0</v>
      </c>
    </row>
    <row r="27" spans="1:9" x14ac:dyDescent="0.2">
      <c r="A27" s="370" t="s">
        <v>127</v>
      </c>
      <c r="B27" s="370"/>
      <c r="C27" s="370"/>
      <c r="D27" s="370"/>
      <c r="E27" s="370"/>
      <c r="F27" s="370"/>
      <c r="G27" s="85">
        <v>21</v>
      </c>
      <c r="H27" s="89">
        <v>1669684</v>
      </c>
      <c r="I27" s="89">
        <v>268567</v>
      </c>
    </row>
    <row r="28" spans="1:9" x14ac:dyDescent="0.2">
      <c r="A28" s="371" t="s">
        <v>441</v>
      </c>
      <c r="B28" s="371"/>
      <c r="C28" s="371"/>
      <c r="D28" s="371"/>
      <c r="E28" s="371"/>
      <c r="F28" s="371"/>
      <c r="G28" s="87">
        <v>22</v>
      </c>
      <c r="H28" s="88">
        <f>SUM(H29:H34)</f>
        <v>40313157</v>
      </c>
      <c r="I28" s="88">
        <f>SUM(I29:I34)</f>
        <v>19948501</v>
      </c>
    </row>
    <row r="29" spans="1:9" x14ac:dyDescent="0.2">
      <c r="A29" s="370" t="s">
        <v>128</v>
      </c>
      <c r="B29" s="370"/>
      <c r="C29" s="370"/>
      <c r="D29" s="370"/>
      <c r="E29" s="370"/>
      <c r="F29" s="370"/>
      <c r="G29" s="85">
        <v>23</v>
      </c>
      <c r="H29" s="89">
        <v>9404520</v>
      </c>
      <c r="I29" s="89">
        <v>2944626</v>
      </c>
    </row>
    <row r="30" spans="1:9" x14ac:dyDescent="0.2">
      <c r="A30" s="370" t="s">
        <v>129</v>
      </c>
      <c r="B30" s="370"/>
      <c r="C30" s="370"/>
      <c r="D30" s="370"/>
      <c r="E30" s="370"/>
      <c r="F30" s="370"/>
      <c r="G30" s="85">
        <v>24</v>
      </c>
      <c r="H30" s="89">
        <v>0</v>
      </c>
      <c r="I30" s="89">
        <v>0</v>
      </c>
    </row>
    <row r="31" spans="1:9" x14ac:dyDescent="0.2">
      <c r="A31" s="370" t="s">
        <v>130</v>
      </c>
      <c r="B31" s="370"/>
      <c r="C31" s="370"/>
      <c r="D31" s="370"/>
      <c r="E31" s="370"/>
      <c r="F31" s="370"/>
      <c r="G31" s="85">
        <v>25</v>
      </c>
      <c r="H31" s="89">
        <v>2744361</v>
      </c>
      <c r="I31" s="89">
        <v>1234743</v>
      </c>
    </row>
    <row r="32" spans="1:9" x14ac:dyDescent="0.2">
      <c r="A32" s="370" t="s">
        <v>131</v>
      </c>
      <c r="B32" s="370"/>
      <c r="C32" s="370"/>
      <c r="D32" s="370"/>
      <c r="E32" s="370"/>
      <c r="F32" s="370"/>
      <c r="G32" s="85">
        <v>26</v>
      </c>
      <c r="H32" s="89">
        <v>0</v>
      </c>
      <c r="I32" s="89">
        <v>0</v>
      </c>
    </row>
    <row r="33" spans="1:9" x14ac:dyDescent="0.2">
      <c r="A33" s="370" t="s">
        <v>132</v>
      </c>
      <c r="B33" s="370"/>
      <c r="C33" s="370"/>
      <c r="D33" s="370"/>
      <c r="E33" s="370"/>
      <c r="F33" s="370"/>
      <c r="G33" s="85">
        <v>27</v>
      </c>
      <c r="H33" s="89">
        <v>0</v>
      </c>
      <c r="I33" s="89">
        <v>0</v>
      </c>
    </row>
    <row r="34" spans="1:9" x14ac:dyDescent="0.2">
      <c r="A34" s="370" t="s">
        <v>133</v>
      </c>
      <c r="B34" s="370"/>
      <c r="C34" s="370"/>
      <c r="D34" s="370"/>
      <c r="E34" s="370"/>
      <c r="F34" s="370"/>
      <c r="G34" s="85">
        <v>28</v>
      </c>
      <c r="H34" s="89">
        <v>28164276</v>
      </c>
      <c r="I34" s="89">
        <v>15769132</v>
      </c>
    </row>
    <row r="35" spans="1:9" x14ac:dyDescent="0.2">
      <c r="A35" s="333" t="s">
        <v>113</v>
      </c>
      <c r="B35" s="333"/>
      <c r="C35" s="333"/>
      <c r="D35" s="333"/>
      <c r="E35" s="333"/>
      <c r="F35" s="333"/>
      <c r="G35" s="85">
        <v>29</v>
      </c>
      <c r="H35" s="89">
        <v>11825615</v>
      </c>
      <c r="I35" s="89">
        <v>10147612</v>
      </c>
    </row>
    <row r="36" spans="1:9" x14ac:dyDescent="0.2">
      <c r="A36" s="335" t="s">
        <v>368</v>
      </c>
      <c r="B36" s="335"/>
      <c r="C36" s="335"/>
      <c r="D36" s="335"/>
      <c r="E36" s="335"/>
      <c r="F36" s="335"/>
      <c r="G36" s="87">
        <v>30</v>
      </c>
      <c r="H36" s="88">
        <f>SUM(H37:H46)</f>
        <v>35353682</v>
      </c>
      <c r="I36" s="88">
        <f>SUM(I37:I46)</f>
        <v>49937129</v>
      </c>
    </row>
    <row r="37" spans="1:9" x14ac:dyDescent="0.2">
      <c r="A37" s="333" t="s">
        <v>134</v>
      </c>
      <c r="B37" s="333"/>
      <c r="C37" s="333"/>
      <c r="D37" s="333"/>
      <c r="E37" s="333"/>
      <c r="F37" s="333"/>
      <c r="G37" s="85">
        <v>31</v>
      </c>
      <c r="H37" s="89">
        <v>0</v>
      </c>
      <c r="I37" s="89">
        <v>0</v>
      </c>
    </row>
    <row r="38" spans="1:9" ht="25.15" customHeight="1" x14ac:dyDescent="0.2">
      <c r="A38" s="333" t="s">
        <v>135</v>
      </c>
      <c r="B38" s="333"/>
      <c r="C38" s="333"/>
      <c r="D38" s="333"/>
      <c r="E38" s="333"/>
      <c r="F38" s="333"/>
      <c r="G38" s="85">
        <v>32</v>
      </c>
      <c r="H38" s="89">
        <v>0</v>
      </c>
      <c r="I38" s="89">
        <v>0</v>
      </c>
    </row>
    <row r="39" spans="1:9" ht="28.15" customHeight="1" x14ac:dyDescent="0.2">
      <c r="A39" s="333" t="s">
        <v>136</v>
      </c>
      <c r="B39" s="333"/>
      <c r="C39" s="333"/>
      <c r="D39" s="333"/>
      <c r="E39" s="333"/>
      <c r="F39" s="333"/>
      <c r="G39" s="85">
        <v>33</v>
      </c>
      <c r="H39" s="89">
        <v>0</v>
      </c>
      <c r="I39" s="89">
        <v>0</v>
      </c>
    </row>
    <row r="40" spans="1:9" ht="28.15" customHeight="1" x14ac:dyDescent="0.2">
      <c r="A40" s="333" t="s">
        <v>137</v>
      </c>
      <c r="B40" s="333"/>
      <c r="C40" s="333"/>
      <c r="D40" s="333"/>
      <c r="E40" s="333"/>
      <c r="F40" s="333"/>
      <c r="G40" s="85">
        <v>34</v>
      </c>
      <c r="H40" s="89">
        <v>0</v>
      </c>
      <c r="I40" s="89">
        <v>0</v>
      </c>
    </row>
    <row r="41" spans="1:9" ht="22.9" customHeight="1" x14ac:dyDescent="0.2">
      <c r="A41" s="333" t="s">
        <v>138</v>
      </c>
      <c r="B41" s="333"/>
      <c r="C41" s="333"/>
      <c r="D41" s="333"/>
      <c r="E41" s="333"/>
      <c r="F41" s="333"/>
      <c r="G41" s="85">
        <v>35</v>
      </c>
      <c r="H41" s="89">
        <v>0</v>
      </c>
      <c r="I41" s="89">
        <v>0</v>
      </c>
    </row>
    <row r="42" spans="1:9" x14ac:dyDescent="0.2">
      <c r="A42" s="333" t="s">
        <v>139</v>
      </c>
      <c r="B42" s="333"/>
      <c r="C42" s="333"/>
      <c r="D42" s="333"/>
      <c r="E42" s="333"/>
      <c r="F42" s="333"/>
      <c r="G42" s="85">
        <v>36</v>
      </c>
      <c r="H42" s="89">
        <v>0</v>
      </c>
      <c r="I42" s="89">
        <v>0</v>
      </c>
    </row>
    <row r="43" spans="1:9" x14ac:dyDescent="0.2">
      <c r="A43" s="333" t="s">
        <v>140</v>
      </c>
      <c r="B43" s="333"/>
      <c r="C43" s="333"/>
      <c r="D43" s="333"/>
      <c r="E43" s="333"/>
      <c r="F43" s="333"/>
      <c r="G43" s="85">
        <v>37</v>
      </c>
      <c r="H43" s="89">
        <v>307295</v>
      </c>
      <c r="I43" s="89">
        <v>248244</v>
      </c>
    </row>
    <row r="44" spans="1:9" x14ac:dyDescent="0.2">
      <c r="A44" s="333" t="s">
        <v>141</v>
      </c>
      <c r="B44" s="333"/>
      <c r="C44" s="333"/>
      <c r="D44" s="333"/>
      <c r="E44" s="333"/>
      <c r="F44" s="333"/>
      <c r="G44" s="85">
        <v>38</v>
      </c>
      <c r="H44" s="89">
        <v>11680384</v>
      </c>
      <c r="I44" s="89">
        <v>5492167</v>
      </c>
    </row>
    <row r="45" spans="1:9" x14ac:dyDescent="0.2">
      <c r="A45" s="333" t="s">
        <v>142</v>
      </c>
      <c r="B45" s="333"/>
      <c r="C45" s="333"/>
      <c r="D45" s="333"/>
      <c r="E45" s="333"/>
      <c r="F45" s="333"/>
      <c r="G45" s="85">
        <v>39</v>
      </c>
      <c r="H45" s="89">
        <v>4503563</v>
      </c>
      <c r="I45" s="89">
        <v>39015165</v>
      </c>
    </row>
    <row r="46" spans="1:9" x14ac:dyDescent="0.2">
      <c r="A46" s="333" t="s">
        <v>143</v>
      </c>
      <c r="B46" s="333"/>
      <c r="C46" s="333"/>
      <c r="D46" s="333"/>
      <c r="E46" s="333"/>
      <c r="F46" s="333"/>
      <c r="G46" s="85">
        <v>40</v>
      </c>
      <c r="H46" s="89">
        <v>18862440</v>
      </c>
      <c r="I46" s="89">
        <v>5181553</v>
      </c>
    </row>
    <row r="47" spans="1:9" x14ac:dyDescent="0.2">
      <c r="A47" s="335" t="s">
        <v>369</v>
      </c>
      <c r="B47" s="335"/>
      <c r="C47" s="335"/>
      <c r="D47" s="335"/>
      <c r="E47" s="335"/>
      <c r="F47" s="335"/>
      <c r="G47" s="87">
        <v>41</v>
      </c>
      <c r="H47" s="88">
        <f>SUM(H48:H54)</f>
        <v>71256632</v>
      </c>
      <c r="I47" s="88">
        <f>SUM(I48:I54)</f>
        <v>74365012</v>
      </c>
    </row>
    <row r="48" spans="1:9" ht="23.45" customHeight="1" x14ac:dyDescent="0.2">
      <c r="A48" s="333" t="s">
        <v>144</v>
      </c>
      <c r="B48" s="333"/>
      <c r="C48" s="333"/>
      <c r="D48" s="333"/>
      <c r="E48" s="333"/>
      <c r="F48" s="333"/>
      <c r="G48" s="85">
        <v>42</v>
      </c>
      <c r="H48" s="89">
        <v>0</v>
      </c>
      <c r="I48" s="89">
        <v>0</v>
      </c>
    </row>
    <row r="49" spans="1:9" x14ac:dyDescent="0.2">
      <c r="A49" s="367" t="s">
        <v>145</v>
      </c>
      <c r="B49" s="367"/>
      <c r="C49" s="367"/>
      <c r="D49" s="367"/>
      <c r="E49" s="367"/>
      <c r="F49" s="367"/>
      <c r="G49" s="85">
        <v>43</v>
      </c>
      <c r="H49" s="89">
        <v>0</v>
      </c>
      <c r="I49" s="89">
        <v>0</v>
      </c>
    </row>
    <row r="50" spans="1:9" x14ac:dyDescent="0.2">
      <c r="A50" s="367" t="s">
        <v>146</v>
      </c>
      <c r="B50" s="367"/>
      <c r="C50" s="367"/>
      <c r="D50" s="367"/>
      <c r="E50" s="367"/>
      <c r="F50" s="367"/>
      <c r="G50" s="85">
        <v>44</v>
      </c>
      <c r="H50" s="89">
        <v>66258463</v>
      </c>
      <c r="I50" s="89">
        <v>59509318</v>
      </c>
    </row>
    <row r="51" spans="1:9" x14ac:dyDescent="0.2">
      <c r="A51" s="367" t="s">
        <v>147</v>
      </c>
      <c r="B51" s="367"/>
      <c r="C51" s="367"/>
      <c r="D51" s="367"/>
      <c r="E51" s="367"/>
      <c r="F51" s="367"/>
      <c r="G51" s="85">
        <v>45</v>
      </c>
      <c r="H51" s="89">
        <v>0</v>
      </c>
      <c r="I51" s="89">
        <v>7235259</v>
      </c>
    </row>
    <row r="52" spans="1:9" x14ac:dyDescent="0.2">
      <c r="A52" s="367" t="s">
        <v>148</v>
      </c>
      <c r="B52" s="367"/>
      <c r="C52" s="367"/>
      <c r="D52" s="367"/>
      <c r="E52" s="367"/>
      <c r="F52" s="367"/>
      <c r="G52" s="85">
        <v>46</v>
      </c>
      <c r="H52" s="89">
        <v>0</v>
      </c>
      <c r="I52" s="89">
        <v>0</v>
      </c>
    </row>
    <row r="53" spans="1:9" x14ac:dyDescent="0.2">
      <c r="A53" s="367" t="s">
        <v>149</v>
      </c>
      <c r="B53" s="367"/>
      <c r="C53" s="367"/>
      <c r="D53" s="367"/>
      <c r="E53" s="367"/>
      <c r="F53" s="367"/>
      <c r="G53" s="85">
        <v>47</v>
      </c>
      <c r="H53" s="89">
        <v>0</v>
      </c>
      <c r="I53" s="89">
        <v>0</v>
      </c>
    </row>
    <row r="54" spans="1:9" x14ac:dyDescent="0.2">
      <c r="A54" s="367" t="s">
        <v>150</v>
      </c>
      <c r="B54" s="367"/>
      <c r="C54" s="367"/>
      <c r="D54" s="367"/>
      <c r="E54" s="367"/>
      <c r="F54" s="367"/>
      <c r="G54" s="85">
        <v>48</v>
      </c>
      <c r="H54" s="89">
        <v>4998169</v>
      </c>
      <c r="I54" s="89">
        <v>7620435</v>
      </c>
    </row>
    <row r="55" spans="1:9" ht="30.6" customHeight="1" x14ac:dyDescent="0.2">
      <c r="A55" s="334" t="s">
        <v>151</v>
      </c>
      <c r="B55" s="334"/>
      <c r="C55" s="334"/>
      <c r="D55" s="334"/>
      <c r="E55" s="334"/>
      <c r="F55" s="334"/>
      <c r="G55" s="85">
        <v>49</v>
      </c>
      <c r="H55" s="89">
        <v>547970</v>
      </c>
      <c r="I55" s="89">
        <v>0</v>
      </c>
    </row>
    <row r="56" spans="1:9" x14ac:dyDescent="0.2">
      <c r="A56" s="334" t="s">
        <v>152</v>
      </c>
      <c r="B56" s="334"/>
      <c r="C56" s="334"/>
      <c r="D56" s="334"/>
      <c r="E56" s="334"/>
      <c r="F56" s="334"/>
      <c r="G56" s="85">
        <v>50</v>
      </c>
      <c r="H56" s="89">
        <v>0</v>
      </c>
      <c r="I56" s="89">
        <v>0</v>
      </c>
    </row>
    <row r="57" spans="1:9" ht="28.9" customHeight="1" x14ac:dyDescent="0.2">
      <c r="A57" s="334" t="s">
        <v>153</v>
      </c>
      <c r="B57" s="334"/>
      <c r="C57" s="334"/>
      <c r="D57" s="334"/>
      <c r="E57" s="334"/>
      <c r="F57" s="334"/>
      <c r="G57" s="85">
        <v>51</v>
      </c>
      <c r="H57" s="89">
        <v>144413</v>
      </c>
      <c r="I57" s="89">
        <v>3668914</v>
      </c>
    </row>
    <row r="58" spans="1:9" x14ac:dyDescent="0.2">
      <c r="A58" s="334" t="s">
        <v>154</v>
      </c>
      <c r="B58" s="334"/>
      <c r="C58" s="334"/>
      <c r="D58" s="334"/>
      <c r="E58" s="334"/>
      <c r="F58" s="334"/>
      <c r="G58" s="85">
        <v>52</v>
      </c>
      <c r="H58" s="89">
        <v>0</v>
      </c>
      <c r="I58" s="89">
        <v>0</v>
      </c>
    </row>
    <row r="59" spans="1:9" x14ac:dyDescent="0.2">
      <c r="A59" s="335" t="s">
        <v>370</v>
      </c>
      <c r="B59" s="335"/>
      <c r="C59" s="335"/>
      <c r="D59" s="335"/>
      <c r="E59" s="335"/>
      <c r="F59" s="335"/>
      <c r="G59" s="87">
        <v>53</v>
      </c>
      <c r="H59" s="88">
        <f>H7+H36+H55+H56</f>
        <v>1679909675</v>
      </c>
      <c r="I59" s="88">
        <f>I7+I36+I55+I56</f>
        <v>2501173072.4400001</v>
      </c>
    </row>
    <row r="60" spans="1:9" x14ac:dyDescent="0.2">
      <c r="A60" s="335" t="s">
        <v>371</v>
      </c>
      <c r="B60" s="335"/>
      <c r="C60" s="335"/>
      <c r="D60" s="335"/>
      <c r="E60" s="335"/>
      <c r="F60" s="335"/>
      <c r="G60" s="87">
        <v>54</v>
      </c>
      <c r="H60" s="88">
        <f>H13+H47+H57+H58</f>
        <v>1578434442</v>
      </c>
      <c r="I60" s="88">
        <f>I13+I47+I57+I58</f>
        <v>2299301643</v>
      </c>
    </row>
    <row r="61" spans="1:9" x14ac:dyDescent="0.2">
      <c r="A61" s="335" t="s">
        <v>373</v>
      </c>
      <c r="B61" s="335"/>
      <c r="C61" s="335"/>
      <c r="D61" s="335"/>
      <c r="E61" s="335"/>
      <c r="F61" s="335"/>
      <c r="G61" s="87">
        <v>55</v>
      </c>
      <c r="H61" s="88">
        <f>H59-H60</f>
        <v>101475233</v>
      </c>
      <c r="I61" s="88">
        <f>I59-I60</f>
        <v>201871429.44000006</v>
      </c>
    </row>
    <row r="62" spans="1:9" x14ac:dyDescent="0.2">
      <c r="A62" s="369" t="s">
        <v>374</v>
      </c>
      <c r="B62" s="369"/>
      <c r="C62" s="369"/>
      <c r="D62" s="369"/>
      <c r="E62" s="369"/>
      <c r="F62" s="369"/>
      <c r="G62" s="87">
        <v>56</v>
      </c>
      <c r="H62" s="88">
        <f>+IF((H59-H60)&gt;0,(H59-H60),0)</f>
        <v>101475233</v>
      </c>
      <c r="I62" s="88">
        <f>+IF((I59-I60)&gt;0,(I59-I60),0)</f>
        <v>201871429.44000006</v>
      </c>
    </row>
    <row r="63" spans="1:9" x14ac:dyDescent="0.2">
      <c r="A63" s="369" t="s">
        <v>375</v>
      </c>
      <c r="B63" s="369"/>
      <c r="C63" s="369"/>
      <c r="D63" s="369"/>
      <c r="E63" s="369"/>
      <c r="F63" s="369"/>
      <c r="G63" s="87">
        <v>57</v>
      </c>
      <c r="H63" s="88">
        <f>+IF((H59-H60)&lt;0,(H59-H60),0)</f>
        <v>0</v>
      </c>
      <c r="I63" s="88">
        <f>+IF((I59-I60)&lt;0,(I59-I60),0)</f>
        <v>0</v>
      </c>
    </row>
    <row r="64" spans="1:9" x14ac:dyDescent="0.2">
      <c r="A64" s="334" t="s">
        <v>114</v>
      </c>
      <c r="B64" s="334"/>
      <c r="C64" s="334"/>
      <c r="D64" s="334"/>
      <c r="E64" s="334"/>
      <c r="F64" s="334"/>
      <c r="G64" s="85">
        <v>58</v>
      </c>
      <c r="H64" s="89">
        <v>-7232013</v>
      </c>
      <c r="I64" s="89">
        <v>41480244</v>
      </c>
    </row>
    <row r="65" spans="1:9" x14ac:dyDescent="0.2">
      <c r="A65" s="335" t="s">
        <v>376</v>
      </c>
      <c r="B65" s="335"/>
      <c r="C65" s="335"/>
      <c r="D65" s="335"/>
      <c r="E65" s="335"/>
      <c r="F65" s="335"/>
      <c r="G65" s="87">
        <v>59</v>
      </c>
      <c r="H65" s="88">
        <f>H61-H64</f>
        <v>108707246</v>
      </c>
      <c r="I65" s="88">
        <f>I61-I64</f>
        <v>160391185.44000006</v>
      </c>
    </row>
    <row r="66" spans="1:9" x14ac:dyDescent="0.2">
      <c r="A66" s="369" t="s">
        <v>377</v>
      </c>
      <c r="B66" s="369"/>
      <c r="C66" s="369"/>
      <c r="D66" s="369"/>
      <c r="E66" s="369"/>
      <c r="F66" s="369"/>
      <c r="G66" s="87">
        <v>60</v>
      </c>
      <c r="H66" s="88">
        <f>+IF((H61-H64)&gt;0,(H61-H64),0)</f>
        <v>108707246</v>
      </c>
      <c r="I66" s="88">
        <f>+IF((I61-I64)&gt;0,(I61-I64),0)</f>
        <v>160391185.44000006</v>
      </c>
    </row>
    <row r="67" spans="1:9" x14ac:dyDescent="0.2">
      <c r="A67" s="369" t="s">
        <v>378</v>
      </c>
      <c r="B67" s="369"/>
      <c r="C67" s="369"/>
      <c r="D67" s="369"/>
      <c r="E67" s="369"/>
      <c r="F67" s="369"/>
      <c r="G67" s="87">
        <v>61</v>
      </c>
      <c r="H67" s="88">
        <f>+IF((H61-H64)&lt;0,(H61-H64),0)</f>
        <v>0</v>
      </c>
      <c r="I67" s="88">
        <f>+IF((I61-I64)&lt;0,(I61-I64),0)</f>
        <v>0</v>
      </c>
    </row>
    <row r="68" spans="1:9" x14ac:dyDescent="0.2">
      <c r="A68" s="339" t="s">
        <v>155</v>
      </c>
      <c r="B68" s="339"/>
      <c r="C68" s="339"/>
      <c r="D68" s="339"/>
      <c r="E68" s="339"/>
      <c r="F68" s="339"/>
      <c r="G68" s="361"/>
      <c r="H68" s="361"/>
      <c r="I68" s="361"/>
    </row>
    <row r="69" spans="1:9" ht="25.9" customHeight="1" x14ac:dyDescent="0.2">
      <c r="A69" s="335" t="s">
        <v>379</v>
      </c>
      <c r="B69" s="335"/>
      <c r="C69" s="335"/>
      <c r="D69" s="335"/>
      <c r="E69" s="335"/>
      <c r="F69" s="335"/>
      <c r="G69" s="87">
        <v>62</v>
      </c>
      <c r="H69" s="88">
        <f>H70-H71</f>
        <v>0</v>
      </c>
      <c r="I69" s="88">
        <f>I70-I71</f>
        <v>0</v>
      </c>
    </row>
    <row r="70" spans="1:9" x14ac:dyDescent="0.2">
      <c r="A70" s="367" t="s">
        <v>156</v>
      </c>
      <c r="B70" s="367"/>
      <c r="C70" s="367"/>
      <c r="D70" s="367"/>
      <c r="E70" s="367"/>
      <c r="F70" s="367"/>
      <c r="G70" s="85">
        <v>63</v>
      </c>
      <c r="H70" s="86">
        <v>0</v>
      </c>
      <c r="I70" s="86">
        <v>0</v>
      </c>
    </row>
    <row r="71" spans="1:9" x14ac:dyDescent="0.2">
      <c r="A71" s="367" t="s">
        <v>157</v>
      </c>
      <c r="B71" s="367"/>
      <c r="C71" s="367"/>
      <c r="D71" s="367"/>
      <c r="E71" s="367"/>
      <c r="F71" s="367"/>
      <c r="G71" s="85">
        <v>64</v>
      </c>
      <c r="H71" s="86">
        <v>0</v>
      </c>
      <c r="I71" s="86">
        <v>0</v>
      </c>
    </row>
    <row r="72" spans="1:9" x14ac:dyDescent="0.2">
      <c r="A72" s="334" t="s">
        <v>158</v>
      </c>
      <c r="B72" s="334"/>
      <c r="C72" s="334"/>
      <c r="D72" s="334"/>
      <c r="E72" s="334"/>
      <c r="F72" s="334"/>
      <c r="G72" s="85">
        <v>65</v>
      </c>
      <c r="H72" s="86">
        <v>0</v>
      </c>
      <c r="I72" s="86">
        <v>0</v>
      </c>
    </row>
    <row r="73" spans="1:9" x14ac:dyDescent="0.2">
      <c r="A73" s="369" t="s">
        <v>380</v>
      </c>
      <c r="B73" s="369"/>
      <c r="C73" s="369"/>
      <c r="D73" s="369"/>
      <c r="E73" s="369"/>
      <c r="F73" s="369"/>
      <c r="G73" s="87">
        <v>66</v>
      </c>
      <c r="H73" s="93">
        <v>0</v>
      </c>
      <c r="I73" s="93">
        <v>0</v>
      </c>
    </row>
    <row r="74" spans="1:9" x14ac:dyDescent="0.2">
      <c r="A74" s="369" t="s">
        <v>381</v>
      </c>
      <c r="B74" s="369"/>
      <c r="C74" s="369"/>
      <c r="D74" s="369"/>
      <c r="E74" s="369"/>
      <c r="F74" s="369"/>
      <c r="G74" s="87">
        <v>67</v>
      </c>
      <c r="H74" s="93">
        <v>0</v>
      </c>
      <c r="I74" s="93">
        <v>0</v>
      </c>
    </row>
    <row r="75" spans="1:9" x14ac:dyDescent="0.2">
      <c r="A75" s="339" t="s">
        <v>159</v>
      </c>
      <c r="B75" s="339"/>
      <c r="C75" s="339"/>
      <c r="D75" s="339"/>
      <c r="E75" s="339"/>
      <c r="F75" s="339"/>
      <c r="G75" s="361"/>
      <c r="H75" s="361"/>
      <c r="I75" s="361"/>
    </row>
    <row r="76" spans="1:9" x14ac:dyDescent="0.2">
      <c r="A76" s="335" t="s">
        <v>382</v>
      </c>
      <c r="B76" s="335"/>
      <c r="C76" s="335"/>
      <c r="D76" s="335"/>
      <c r="E76" s="335"/>
      <c r="F76" s="335"/>
      <c r="G76" s="87">
        <v>68</v>
      </c>
      <c r="H76" s="93">
        <v>0</v>
      </c>
      <c r="I76" s="93">
        <v>0</v>
      </c>
    </row>
    <row r="77" spans="1:9" x14ac:dyDescent="0.2">
      <c r="A77" s="368" t="s">
        <v>383</v>
      </c>
      <c r="B77" s="368"/>
      <c r="C77" s="368"/>
      <c r="D77" s="368"/>
      <c r="E77" s="368"/>
      <c r="F77" s="368"/>
      <c r="G77" s="94">
        <v>69</v>
      </c>
      <c r="H77" s="95">
        <v>0</v>
      </c>
      <c r="I77" s="95">
        <v>0</v>
      </c>
    </row>
    <row r="78" spans="1:9" x14ac:dyDescent="0.2">
      <c r="A78" s="368" t="s">
        <v>384</v>
      </c>
      <c r="B78" s="368"/>
      <c r="C78" s="368"/>
      <c r="D78" s="368"/>
      <c r="E78" s="368"/>
      <c r="F78" s="368"/>
      <c r="G78" s="94">
        <v>70</v>
      </c>
      <c r="H78" s="95">
        <v>0</v>
      </c>
      <c r="I78" s="95">
        <v>0</v>
      </c>
    </row>
    <row r="79" spans="1:9" x14ac:dyDescent="0.2">
      <c r="A79" s="335" t="s">
        <v>385</v>
      </c>
      <c r="B79" s="335"/>
      <c r="C79" s="335"/>
      <c r="D79" s="335"/>
      <c r="E79" s="335"/>
      <c r="F79" s="335"/>
      <c r="G79" s="87">
        <v>71</v>
      </c>
      <c r="H79" s="93">
        <v>0</v>
      </c>
      <c r="I79" s="93">
        <v>0</v>
      </c>
    </row>
    <row r="80" spans="1:9" x14ac:dyDescent="0.2">
      <c r="A80" s="335" t="s">
        <v>386</v>
      </c>
      <c r="B80" s="335"/>
      <c r="C80" s="335"/>
      <c r="D80" s="335"/>
      <c r="E80" s="335"/>
      <c r="F80" s="335"/>
      <c r="G80" s="87">
        <v>72</v>
      </c>
      <c r="H80" s="93">
        <v>0</v>
      </c>
      <c r="I80" s="93">
        <v>0</v>
      </c>
    </row>
    <row r="81" spans="1:9" x14ac:dyDescent="0.2">
      <c r="A81" s="369" t="s">
        <v>387</v>
      </c>
      <c r="B81" s="369"/>
      <c r="C81" s="369"/>
      <c r="D81" s="369"/>
      <c r="E81" s="369"/>
      <c r="F81" s="369"/>
      <c r="G81" s="87">
        <v>73</v>
      </c>
      <c r="H81" s="93">
        <v>0</v>
      </c>
      <c r="I81" s="93">
        <v>0</v>
      </c>
    </row>
    <row r="82" spans="1:9" x14ac:dyDescent="0.2">
      <c r="A82" s="369" t="s">
        <v>388</v>
      </c>
      <c r="B82" s="369"/>
      <c r="C82" s="369"/>
      <c r="D82" s="369"/>
      <c r="E82" s="369"/>
      <c r="F82" s="369"/>
      <c r="G82" s="87">
        <v>74</v>
      </c>
      <c r="H82" s="93">
        <v>0</v>
      </c>
      <c r="I82" s="93">
        <v>0</v>
      </c>
    </row>
    <row r="83" spans="1:9" x14ac:dyDescent="0.2">
      <c r="A83" s="339" t="s">
        <v>115</v>
      </c>
      <c r="B83" s="339"/>
      <c r="C83" s="339"/>
      <c r="D83" s="339"/>
      <c r="E83" s="339"/>
      <c r="F83" s="339"/>
      <c r="G83" s="361"/>
      <c r="H83" s="361"/>
      <c r="I83" s="361"/>
    </row>
    <row r="84" spans="1:9" x14ac:dyDescent="0.2">
      <c r="A84" s="362" t="s">
        <v>389</v>
      </c>
      <c r="B84" s="362"/>
      <c r="C84" s="362"/>
      <c r="D84" s="362"/>
      <c r="E84" s="362"/>
      <c r="F84" s="362"/>
      <c r="G84" s="87">
        <v>75</v>
      </c>
      <c r="H84" s="96">
        <f>H85+H86</f>
        <v>108707246</v>
      </c>
      <c r="I84" s="96">
        <f>I85+I86</f>
        <v>160391185</v>
      </c>
    </row>
    <row r="85" spans="1:9" x14ac:dyDescent="0.2">
      <c r="A85" s="363" t="s">
        <v>160</v>
      </c>
      <c r="B85" s="363"/>
      <c r="C85" s="363"/>
      <c r="D85" s="363"/>
      <c r="E85" s="363"/>
      <c r="F85" s="363"/>
      <c r="G85" s="85">
        <v>76</v>
      </c>
      <c r="H85" s="89">
        <v>104374607</v>
      </c>
      <c r="I85" s="89">
        <v>147684491</v>
      </c>
    </row>
    <row r="86" spans="1:9" x14ac:dyDescent="0.2">
      <c r="A86" s="363" t="s">
        <v>161</v>
      </c>
      <c r="B86" s="363"/>
      <c r="C86" s="363"/>
      <c r="D86" s="363"/>
      <c r="E86" s="363"/>
      <c r="F86" s="363"/>
      <c r="G86" s="85">
        <v>77</v>
      </c>
      <c r="H86" s="89">
        <v>4332639</v>
      </c>
      <c r="I86" s="89">
        <v>12706694</v>
      </c>
    </row>
    <row r="87" spans="1:9" x14ac:dyDescent="0.2">
      <c r="A87" s="364" t="s">
        <v>117</v>
      </c>
      <c r="B87" s="364"/>
      <c r="C87" s="364"/>
      <c r="D87" s="364"/>
      <c r="E87" s="364"/>
      <c r="F87" s="364"/>
      <c r="G87" s="365"/>
      <c r="H87" s="365"/>
      <c r="I87" s="365"/>
    </row>
    <row r="88" spans="1:9" x14ac:dyDescent="0.2">
      <c r="A88" s="366" t="s">
        <v>162</v>
      </c>
      <c r="B88" s="366"/>
      <c r="C88" s="366"/>
      <c r="D88" s="366"/>
      <c r="E88" s="366"/>
      <c r="F88" s="366"/>
      <c r="G88" s="85">
        <v>78</v>
      </c>
      <c r="H88" s="89">
        <f>+H65</f>
        <v>108707246</v>
      </c>
      <c r="I88" s="89">
        <f>+I65</f>
        <v>160391185.44000006</v>
      </c>
    </row>
    <row r="89" spans="1:9" ht="29.25" customHeight="1" x14ac:dyDescent="0.2">
      <c r="A89" s="360" t="s">
        <v>434</v>
      </c>
      <c r="B89" s="360"/>
      <c r="C89" s="360"/>
      <c r="D89" s="360"/>
      <c r="E89" s="360"/>
      <c r="F89" s="360"/>
      <c r="G89" s="87">
        <v>79</v>
      </c>
      <c r="H89" s="96">
        <f>H90+H97</f>
        <v>97850</v>
      </c>
      <c r="I89" s="96">
        <f>I90+I97</f>
        <v>-26827</v>
      </c>
    </row>
    <row r="90" spans="1:9" ht="24.6" customHeight="1" x14ac:dyDescent="0.2">
      <c r="A90" s="372" t="s">
        <v>442</v>
      </c>
      <c r="B90" s="372"/>
      <c r="C90" s="372"/>
      <c r="D90" s="372"/>
      <c r="E90" s="372"/>
      <c r="F90" s="372"/>
      <c r="G90" s="87">
        <v>80</v>
      </c>
      <c r="H90" s="96">
        <f>SUM(H91:H95)</f>
        <v>97850</v>
      </c>
      <c r="I90" s="96">
        <f>SUM(I91:I95)</f>
        <v>-26827</v>
      </c>
    </row>
    <row r="91" spans="1:9" ht="24.6" customHeight="1" x14ac:dyDescent="0.2">
      <c r="A91" s="367" t="s">
        <v>352</v>
      </c>
      <c r="B91" s="367"/>
      <c r="C91" s="367"/>
      <c r="D91" s="367"/>
      <c r="E91" s="367"/>
      <c r="F91" s="367"/>
      <c r="G91" s="87">
        <v>81</v>
      </c>
      <c r="H91" s="89">
        <v>0</v>
      </c>
      <c r="I91" s="89">
        <v>0</v>
      </c>
    </row>
    <row r="92" spans="1:9" ht="39" customHeight="1" x14ac:dyDescent="0.2">
      <c r="A92" s="367" t="s">
        <v>353</v>
      </c>
      <c r="B92" s="367"/>
      <c r="C92" s="367"/>
      <c r="D92" s="367"/>
      <c r="E92" s="367"/>
      <c r="F92" s="367"/>
      <c r="G92" s="87">
        <v>82</v>
      </c>
      <c r="H92" s="89">
        <v>97850</v>
      </c>
      <c r="I92" s="89">
        <v>-26827</v>
      </c>
    </row>
    <row r="93" spans="1:9" ht="44.25" customHeight="1" x14ac:dyDescent="0.2">
      <c r="A93" s="367" t="s">
        <v>354</v>
      </c>
      <c r="B93" s="367"/>
      <c r="C93" s="367"/>
      <c r="D93" s="367"/>
      <c r="E93" s="367"/>
      <c r="F93" s="367"/>
      <c r="G93" s="87">
        <v>83</v>
      </c>
      <c r="H93" s="89">
        <v>0</v>
      </c>
      <c r="I93" s="89">
        <v>0</v>
      </c>
    </row>
    <row r="94" spans="1:9" ht="16.5" customHeight="1" x14ac:dyDescent="0.2">
      <c r="A94" s="367" t="s">
        <v>355</v>
      </c>
      <c r="B94" s="367"/>
      <c r="C94" s="367"/>
      <c r="D94" s="367"/>
      <c r="E94" s="367"/>
      <c r="F94" s="367"/>
      <c r="G94" s="87">
        <v>84</v>
      </c>
      <c r="H94" s="89">
        <v>0</v>
      </c>
      <c r="I94" s="89">
        <v>0</v>
      </c>
    </row>
    <row r="95" spans="1:9" ht="13.5" customHeight="1" x14ac:dyDescent="0.2">
      <c r="A95" s="367" t="s">
        <v>356</v>
      </c>
      <c r="B95" s="367"/>
      <c r="C95" s="367"/>
      <c r="D95" s="367"/>
      <c r="E95" s="367"/>
      <c r="F95" s="367"/>
      <c r="G95" s="87">
        <v>85</v>
      </c>
      <c r="H95" s="89">
        <v>0</v>
      </c>
      <c r="I95" s="89">
        <v>0</v>
      </c>
    </row>
    <row r="96" spans="1:9" ht="24.6" customHeight="1" x14ac:dyDescent="0.2">
      <c r="A96" s="367" t="s">
        <v>357</v>
      </c>
      <c r="B96" s="367"/>
      <c r="C96" s="367"/>
      <c r="D96" s="367"/>
      <c r="E96" s="367"/>
      <c r="F96" s="367"/>
      <c r="G96" s="87">
        <v>86</v>
      </c>
      <c r="H96" s="89">
        <v>17613</v>
      </c>
      <c r="I96" s="89">
        <v>-4829</v>
      </c>
    </row>
    <row r="97" spans="1:9" ht="24.6" customHeight="1" x14ac:dyDescent="0.2">
      <c r="A97" s="372" t="s">
        <v>435</v>
      </c>
      <c r="B97" s="372"/>
      <c r="C97" s="372"/>
      <c r="D97" s="372"/>
      <c r="E97" s="372"/>
      <c r="F97" s="372"/>
      <c r="G97" s="87">
        <v>87</v>
      </c>
      <c r="H97" s="96">
        <f>SUM(H98:H105)</f>
        <v>0</v>
      </c>
      <c r="I97" s="96">
        <f>SUM(I98:I105)</f>
        <v>0</v>
      </c>
    </row>
    <row r="98" spans="1:9" x14ac:dyDescent="0.2">
      <c r="A98" s="367" t="s">
        <v>163</v>
      </c>
      <c r="B98" s="367"/>
      <c r="C98" s="367"/>
      <c r="D98" s="367"/>
      <c r="E98" s="367"/>
      <c r="F98" s="367"/>
      <c r="G98" s="85">
        <v>88</v>
      </c>
      <c r="H98" s="89">
        <v>0</v>
      </c>
      <c r="I98" s="89">
        <v>0</v>
      </c>
    </row>
    <row r="99" spans="1:9" ht="35.25" customHeight="1" x14ac:dyDescent="0.2">
      <c r="A99" s="367" t="s">
        <v>358</v>
      </c>
      <c r="B99" s="367"/>
      <c r="C99" s="367"/>
      <c r="D99" s="367"/>
      <c r="E99" s="367"/>
      <c r="F99" s="367"/>
      <c r="G99" s="85">
        <v>89</v>
      </c>
      <c r="H99" s="89">
        <v>0</v>
      </c>
      <c r="I99" s="89">
        <v>0</v>
      </c>
    </row>
    <row r="100" spans="1:9" x14ac:dyDescent="0.2">
      <c r="A100" s="367" t="s">
        <v>359</v>
      </c>
      <c r="B100" s="367"/>
      <c r="C100" s="367"/>
      <c r="D100" s="367"/>
      <c r="E100" s="367"/>
      <c r="F100" s="367"/>
      <c r="G100" s="85">
        <v>90</v>
      </c>
      <c r="H100" s="89">
        <v>0</v>
      </c>
      <c r="I100" s="89">
        <v>0</v>
      </c>
    </row>
    <row r="101" spans="1:9" ht="33.75" customHeight="1" x14ac:dyDescent="0.2">
      <c r="A101" s="367" t="s">
        <v>360</v>
      </c>
      <c r="B101" s="367"/>
      <c r="C101" s="367"/>
      <c r="D101" s="367"/>
      <c r="E101" s="367"/>
      <c r="F101" s="367"/>
      <c r="G101" s="85">
        <v>91</v>
      </c>
      <c r="H101" s="89">
        <v>0</v>
      </c>
      <c r="I101" s="89">
        <v>0</v>
      </c>
    </row>
    <row r="102" spans="1:9" ht="29.25" customHeight="1" x14ac:dyDescent="0.2">
      <c r="A102" s="367" t="s">
        <v>361</v>
      </c>
      <c r="B102" s="367"/>
      <c r="C102" s="367"/>
      <c r="D102" s="367"/>
      <c r="E102" s="367"/>
      <c r="F102" s="367"/>
      <c r="G102" s="85">
        <v>92</v>
      </c>
      <c r="H102" s="89">
        <v>0</v>
      </c>
      <c r="I102" s="89">
        <v>0</v>
      </c>
    </row>
    <row r="103" spans="1:9" x14ac:dyDescent="0.2">
      <c r="A103" s="367" t="s">
        <v>362</v>
      </c>
      <c r="B103" s="367"/>
      <c r="C103" s="367"/>
      <c r="D103" s="367"/>
      <c r="E103" s="367"/>
      <c r="F103" s="367"/>
      <c r="G103" s="85">
        <v>93</v>
      </c>
      <c r="H103" s="89">
        <v>0</v>
      </c>
      <c r="I103" s="89">
        <v>0</v>
      </c>
    </row>
    <row r="104" spans="1:9" ht="24.75" customHeight="1" x14ac:dyDescent="0.2">
      <c r="A104" s="367" t="s">
        <v>363</v>
      </c>
      <c r="B104" s="367"/>
      <c r="C104" s="367"/>
      <c r="D104" s="367"/>
      <c r="E104" s="367"/>
      <c r="F104" s="367"/>
      <c r="G104" s="85">
        <v>94</v>
      </c>
      <c r="H104" s="89">
        <v>0</v>
      </c>
      <c r="I104" s="89">
        <v>0</v>
      </c>
    </row>
    <row r="105" spans="1:9" ht="15.75" customHeight="1" x14ac:dyDescent="0.2">
      <c r="A105" s="367" t="s">
        <v>364</v>
      </c>
      <c r="B105" s="367"/>
      <c r="C105" s="367"/>
      <c r="D105" s="367"/>
      <c r="E105" s="367"/>
      <c r="F105" s="367"/>
      <c r="G105" s="85">
        <v>95</v>
      </c>
      <c r="H105" s="89">
        <v>0</v>
      </c>
      <c r="I105" s="89">
        <v>0</v>
      </c>
    </row>
    <row r="106" spans="1:9" ht="24.75" customHeight="1" x14ac:dyDescent="0.2">
      <c r="A106" s="367" t="s">
        <v>365</v>
      </c>
      <c r="B106" s="367"/>
      <c r="C106" s="367"/>
      <c r="D106" s="367"/>
      <c r="E106" s="367"/>
      <c r="F106" s="367"/>
      <c r="G106" s="85">
        <v>96</v>
      </c>
      <c r="H106" s="89">
        <v>0</v>
      </c>
      <c r="I106" s="89">
        <v>0</v>
      </c>
    </row>
    <row r="107" spans="1:9" ht="27.6" customHeight="1" x14ac:dyDescent="0.2">
      <c r="A107" s="360" t="s">
        <v>437</v>
      </c>
      <c r="B107" s="360"/>
      <c r="C107" s="360"/>
      <c r="D107" s="360"/>
      <c r="E107" s="360"/>
      <c r="F107" s="360"/>
      <c r="G107" s="87">
        <v>97</v>
      </c>
      <c r="H107" s="96">
        <f>H90+H97-H106-H96</f>
        <v>80237</v>
      </c>
      <c r="I107" s="96">
        <f>I90+I97-I106-I96</f>
        <v>-21998</v>
      </c>
    </row>
    <row r="108" spans="1:9" x14ac:dyDescent="0.2">
      <c r="A108" s="360" t="s">
        <v>372</v>
      </c>
      <c r="B108" s="360"/>
      <c r="C108" s="360"/>
      <c r="D108" s="360"/>
      <c r="E108" s="360"/>
      <c r="F108" s="360"/>
      <c r="G108" s="87">
        <v>98</v>
      </c>
      <c r="H108" s="96">
        <f>H88+H107</f>
        <v>108787483</v>
      </c>
      <c r="I108" s="96">
        <f>I88+I107</f>
        <v>160369187.44000006</v>
      </c>
    </row>
    <row r="109" spans="1:9" x14ac:dyDescent="0.2">
      <c r="A109" s="339" t="s">
        <v>164</v>
      </c>
      <c r="B109" s="339"/>
      <c r="C109" s="339"/>
      <c r="D109" s="339"/>
      <c r="E109" s="339"/>
      <c r="F109" s="339"/>
      <c r="G109" s="361"/>
      <c r="H109" s="361"/>
      <c r="I109" s="361"/>
    </row>
    <row r="110" spans="1:9" ht="24.75" customHeight="1" x14ac:dyDescent="0.2">
      <c r="A110" s="362" t="s">
        <v>436</v>
      </c>
      <c r="B110" s="362"/>
      <c r="C110" s="362"/>
      <c r="D110" s="362"/>
      <c r="E110" s="362"/>
      <c r="F110" s="362"/>
      <c r="G110" s="87">
        <v>99</v>
      </c>
      <c r="H110" s="96">
        <f>H111+H112</f>
        <v>108787483</v>
      </c>
      <c r="I110" s="96">
        <f>I111+I112</f>
        <v>160369187.44000006</v>
      </c>
    </row>
    <row r="111" spans="1:9" x14ac:dyDescent="0.2">
      <c r="A111" s="363" t="s">
        <v>116</v>
      </c>
      <c r="B111" s="363"/>
      <c r="C111" s="363"/>
      <c r="D111" s="363"/>
      <c r="E111" s="363"/>
      <c r="F111" s="363"/>
      <c r="G111" s="85">
        <v>100</v>
      </c>
      <c r="H111" s="89">
        <f>+H108-H112</f>
        <v>104454844</v>
      </c>
      <c r="I111" s="89">
        <f>+I108-I112</f>
        <v>147662493.44000006</v>
      </c>
    </row>
    <row r="112" spans="1:9" x14ac:dyDescent="0.2">
      <c r="A112" s="363" t="s">
        <v>165</v>
      </c>
      <c r="B112" s="363"/>
      <c r="C112" s="363"/>
      <c r="D112" s="363"/>
      <c r="E112" s="363"/>
      <c r="F112" s="363"/>
      <c r="G112" s="85">
        <v>101</v>
      </c>
      <c r="H112" s="89">
        <f>+H86</f>
        <v>4332639</v>
      </c>
      <c r="I112" s="89">
        <f>+I86</f>
        <v>12706694</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9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N48" sqref="N48"/>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379" t="s">
        <v>166</v>
      </c>
      <c r="B1" s="383"/>
      <c r="C1" s="383"/>
      <c r="D1" s="383"/>
      <c r="E1" s="383"/>
      <c r="F1" s="383"/>
      <c r="G1" s="383"/>
      <c r="H1" s="383"/>
      <c r="I1" s="383"/>
    </row>
    <row r="2" spans="1:9" x14ac:dyDescent="0.2">
      <c r="A2" s="378" t="s">
        <v>466</v>
      </c>
      <c r="B2" s="344"/>
      <c r="C2" s="344"/>
      <c r="D2" s="344"/>
      <c r="E2" s="344"/>
      <c r="F2" s="344"/>
      <c r="G2" s="344"/>
      <c r="H2" s="344"/>
      <c r="I2" s="344"/>
    </row>
    <row r="3" spans="1:9" x14ac:dyDescent="0.2">
      <c r="A3" s="385" t="s">
        <v>279</v>
      </c>
      <c r="B3" s="386"/>
      <c r="C3" s="386"/>
      <c r="D3" s="386"/>
      <c r="E3" s="386"/>
      <c r="F3" s="386"/>
      <c r="G3" s="386"/>
      <c r="H3" s="386"/>
      <c r="I3" s="386"/>
    </row>
    <row r="4" spans="1:9" x14ac:dyDescent="0.2">
      <c r="A4" s="384" t="s">
        <v>465</v>
      </c>
      <c r="B4" s="348"/>
      <c r="C4" s="348"/>
      <c r="D4" s="348"/>
      <c r="E4" s="348"/>
      <c r="F4" s="348"/>
      <c r="G4" s="348"/>
      <c r="H4" s="348"/>
      <c r="I4" s="349"/>
    </row>
    <row r="5" spans="1:9" ht="22.5" x14ac:dyDescent="0.2">
      <c r="A5" s="373" t="s">
        <v>2</v>
      </c>
      <c r="B5" s="374"/>
      <c r="C5" s="374"/>
      <c r="D5" s="374"/>
      <c r="E5" s="374"/>
      <c r="F5" s="374"/>
      <c r="G5" s="98" t="s">
        <v>106</v>
      </c>
      <c r="H5" s="91" t="s">
        <v>293</v>
      </c>
      <c r="I5" s="91" t="s">
        <v>276</v>
      </c>
    </row>
    <row r="6" spans="1:9" x14ac:dyDescent="0.2">
      <c r="A6" s="387">
        <v>1</v>
      </c>
      <c r="B6" s="374"/>
      <c r="C6" s="374"/>
      <c r="D6" s="374"/>
      <c r="E6" s="374"/>
      <c r="F6" s="374"/>
      <c r="G6" s="91">
        <v>2</v>
      </c>
      <c r="H6" s="91" t="s">
        <v>167</v>
      </c>
      <c r="I6" s="91" t="s">
        <v>168</v>
      </c>
    </row>
    <row r="7" spans="1:9" x14ac:dyDescent="0.2">
      <c r="A7" s="380" t="s">
        <v>169</v>
      </c>
      <c r="B7" s="380"/>
      <c r="C7" s="380"/>
      <c r="D7" s="380"/>
      <c r="E7" s="380"/>
      <c r="F7" s="380"/>
      <c r="G7" s="380"/>
      <c r="H7" s="380"/>
      <c r="I7" s="380"/>
    </row>
    <row r="8" spans="1:9" ht="12.75" customHeight="1" x14ac:dyDescent="0.2">
      <c r="A8" s="367" t="s">
        <v>170</v>
      </c>
      <c r="B8" s="367"/>
      <c r="C8" s="367"/>
      <c r="D8" s="367"/>
      <c r="E8" s="367"/>
      <c r="F8" s="367"/>
      <c r="G8" s="94">
        <v>1</v>
      </c>
      <c r="H8" s="99">
        <v>101475233</v>
      </c>
      <c r="I8" s="99">
        <v>201871429</v>
      </c>
    </row>
    <row r="9" spans="1:9" ht="12.75" customHeight="1" x14ac:dyDescent="0.2">
      <c r="A9" s="369" t="s">
        <v>171</v>
      </c>
      <c r="B9" s="369"/>
      <c r="C9" s="369"/>
      <c r="D9" s="369"/>
      <c r="E9" s="369"/>
      <c r="F9" s="369"/>
      <c r="G9" s="87">
        <v>2</v>
      </c>
      <c r="H9" s="100">
        <f>H10+H11+H12+H13+H14+H15+H16+H17</f>
        <v>577223786</v>
      </c>
      <c r="I9" s="100">
        <f>I10+I11+I12+I13+I14+I15+I16+I17</f>
        <v>568887636</v>
      </c>
    </row>
    <row r="10" spans="1:9" ht="12.75" customHeight="1" x14ac:dyDescent="0.2">
      <c r="A10" s="382" t="s">
        <v>172</v>
      </c>
      <c r="B10" s="382"/>
      <c r="C10" s="382"/>
      <c r="D10" s="382"/>
      <c r="E10" s="382"/>
      <c r="F10" s="382"/>
      <c r="G10" s="94">
        <v>3</v>
      </c>
      <c r="H10" s="99">
        <v>507335969</v>
      </c>
      <c r="I10" s="99">
        <v>497694931</v>
      </c>
    </row>
    <row r="11" spans="1:9" ht="31.15" customHeight="1" x14ac:dyDescent="0.2">
      <c r="A11" s="382" t="s">
        <v>298</v>
      </c>
      <c r="B11" s="382"/>
      <c r="C11" s="382"/>
      <c r="D11" s="382"/>
      <c r="E11" s="382"/>
      <c r="F11" s="382"/>
      <c r="G11" s="94">
        <v>4</v>
      </c>
      <c r="H11" s="99">
        <v>2071836</v>
      </c>
      <c r="I11" s="99">
        <v>-12027479</v>
      </c>
    </row>
    <row r="12" spans="1:9" ht="28.15" customHeight="1" x14ac:dyDescent="0.2">
      <c r="A12" s="382" t="s">
        <v>299</v>
      </c>
      <c r="B12" s="382"/>
      <c r="C12" s="382"/>
      <c r="D12" s="382"/>
      <c r="E12" s="382"/>
      <c r="F12" s="382"/>
      <c r="G12" s="94">
        <v>5</v>
      </c>
      <c r="H12" s="99">
        <v>-13315806</v>
      </c>
      <c r="I12" s="99">
        <v>0</v>
      </c>
    </row>
    <row r="13" spans="1:9" ht="12.75" customHeight="1" x14ac:dyDescent="0.2">
      <c r="A13" s="382" t="s">
        <v>173</v>
      </c>
      <c r="B13" s="382"/>
      <c r="C13" s="382"/>
      <c r="D13" s="382"/>
      <c r="E13" s="382"/>
      <c r="F13" s="382"/>
      <c r="G13" s="94">
        <v>6</v>
      </c>
      <c r="H13" s="99">
        <v>-86145</v>
      </c>
      <c r="I13" s="99">
        <v>-90476</v>
      </c>
    </row>
    <row r="14" spans="1:9" ht="12.75" customHeight="1" x14ac:dyDescent="0.2">
      <c r="A14" s="382" t="s">
        <v>174</v>
      </c>
      <c r="B14" s="382"/>
      <c r="C14" s="382"/>
      <c r="D14" s="382"/>
      <c r="E14" s="382"/>
      <c r="F14" s="382"/>
      <c r="G14" s="94">
        <v>7</v>
      </c>
      <c r="H14" s="99">
        <v>71256632</v>
      </c>
      <c r="I14" s="99">
        <v>64103572</v>
      </c>
    </row>
    <row r="15" spans="1:9" ht="12.75" customHeight="1" x14ac:dyDescent="0.2">
      <c r="A15" s="382" t="s">
        <v>175</v>
      </c>
      <c r="B15" s="382"/>
      <c r="C15" s="382"/>
      <c r="D15" s="382"/>
      <c r="E15" s="382"/>
      <c r="F15" s="382"/>
      <c r="G15" s="94">
        <v>8</v>
      </c>
      <c r="H15" s="99">
        <v>25063623</v>
      </c>
      <c r="I15" s="99">
        <v>11151772</v>
      </c>
    </row>
    <row r="16" spans="1:9" ht="12.75" customHeight="1" x14ac:dyDescent="0.2">
      <c r="A16" s="382" t="s">
        <v>176</v>
      </c>
      <c r="B16" s="382"/>
      <c r="C16" s="382"/>
      <c r="D16" s="382"/>
      <c r="E16" s="382"/>
      <c r="F16" s="382"/>
      <c r="G16" s="94">
        <v>9</v>
      </c>
      <c r="H16" s="99">
        <v>-8096392</v>
      </c>
      <c r="I16" s="99">
        <v>7235259</v>
      </c>
    </row>
    <row r="17" spans="1:9" ht="27.6" customHeight="1" x14ac:dyDescent="0.2">
      <c r="A17" s="382" t="s">
        <v>177</v>
      </c>
      <c r="B17" s="382"/>
      <c r="C17" s="382"/>
      <c r="D17" s="382"/>
      <c r="E17" s="382"/>
      <c r="F17" s="382"/>
      <c r="G17" s="94">
        <v>10</v>
      </c>
      <c r="H17" s="99">
        <v>-7005931</v>
      </c>
      <c r="I17" s="99">
        <v>820057</v>
      </c>
    </row>
    <row r="18" spans="1:9" ht="29.45" customHeight="1" x14ac:dyDescent="0.2">
      <c r="A18" s="360" t="s">
        <v>301</v>
      </c>
      <c r="B18" s="360"/>
      <c r="C18" s="360"/>
      <c r="D18" s="360"/>
      <c r="E18" s="360"/>
      <c r="F18" s="360"/>
      <c r="G18" s="87">
        <v>11</v>
      </c>
      <c r="H18" s="100">
        <f>H8+H9</f>
        <v>678699019</v>
      </c>
      <c r="I18" s="100">
        <f>I8+I9</f>
        <v>770759065</v>
      </c>
    </row>
    <row r="19" spans="1:9" ht="12.75" customHeight="1" x14ac:dyDescent="0.2">
      <c r="A19" s="369" t="s">
        <v>178</v>
      </c>
      <c r="B19" s="369"/>
      <c r="C19" s="369"/>
      <c r="D19" s="369"/>
      <c r="E19" s="369"/>
      <c r="F19" s="369"/>
      <c r="G19" s="87">
        <v>12</v>
      </c>
      <c r="H19" s="100">
        <f>H20+H21+H22+H23</f>
        <v>1277569</v>
      </c>
      <c r="I19" s="100">
        <f>I20+I21+I22+I23</f>
        <v>10030246</v>
      </c>
    </row>
    <row r="20" spans="1:9" ht="12.75" customHeight="1" x14ac:dyDescent="0.2">
      <c r="A20" s="382" t="s">
        <v>179</v>
      </c>
      <c r="B20" s="382"/>
      <c r="C20" s="382"/>
      <c r="D20" s="382"/>
      <c r="E20" s="382"/>
      <c r="F20" s="382"/>
      <c r="G20" s="94">
        <v>13</v>
      </c>
      <c r="H20" s="99">
        <v>-22602337</v>
      </c>
      <c r="I20" s="99">
        <v>18855342</v>
      </c>
    </row>
    <row r="21" spans="1:9" ht="12.75" customHeight="1" x14ac:dyDescent="0.2">
      <c r="A21" s="382" t="s">
        <v>180</v>
      </c>
      <c r="B21" s="382"/>
      <c r="C21" s="382"/>
      <c r="D21" s="382"/>
      <c r="E21" s="382"/>
      <c r="F21" s="382"/>
      <c r="G21" s="94">
        <v>14</v>
      </c>
      <c r="H21" s="99">
        <v>20098142</v>
      </c>
      <c r="I21" s="99">
        <v>6292286</v>
      </c>
    </row>
    <row r="22" spans="1:9" ht="12.75" customHeight="1" x14ac:dyDescent="0.2">
      <c r="A22" s="382" t="s">
        <v>181</v>
      </c>
      <c r="B22" s="382"/>
      <c r="C22" s="382"/>
      <c r="D22" s="382"/>
      <c r="E22" s="382"/>
      <c r="F22" s="382"/>
      <c r="G22" s="94">
        <v>15</v>
      </c>
      <c r="H22" s="99">
        <v>3781764</v>
      </c>
      <c r="I22" s="99">
        <v>-15117382</v>
      </c>
    </row>
    <row r="23" spans="1:9" ht="12.75" customHeight="1" x14ac:dyDescent="0.2">
      <c r="A23" s="382" t="s">
        <v>182</v>
      </c>
      <c r="B23" s="382"/>
      <c r="C23" s="382"/>
      <c r="D23" s="382"/>
      <c r="E23" s="382"/>
      <c r="F23" s="382"/>
      <c r="G23" s="94">
        <v>16</v>
      </c>
      <c r="H23" s="99">
        <v>0</v>
      </c>
      <c r="I23" s="99">
        <v>0</v>
      </c>
    </row>
    <row r="24" spans="1:9" ht="12.75" customHeight="1" x14ac:dyDescent="0.2">
      <c r="A24" s="360" t="s">
        <v>183</v>
      </c>
      <c r="B24" s="360"/>
      <c r="C24" s="360"/>
      <c r="D24" s="360"/>
      <c r="E24" s="360"/>
      <c r="F24" s="360"/>
      <c r="G24" s="87">
        <v>17</v>
      </c>
      <c r="H24" s="100">
        <f>H18+H19</f>
        <v>679976588</v>
      </c>
      <c r="I24" s="100">
        <f>I18+I19</f>
        <v>780789311</v>
      </c>
    </row>
    <row r="25" spans="1:9" ht="12.75" customHeight="1" x14ac:dyDescent="0.2">
      <c r="A25" s="367" t="s">
        <v>184</v>
      </c>
      <c r="B25" s="367"/>
      <c r="C25" s="367"/>
      <c r="D25" s="367"/>
      <c r="E25" s="367"/>
      <c r="F25" s="367"/>
      <c r="G25" s="94">
        <v>18</v>
      </c>
      <c r="H25" s="99">
        <v>-70643388</v>
      </c>
      <c r="I25" s="99">
        <v>-86500245</v>
      </c>
    </row>
    <row r="26" spans="1:9" ht="12.75" customHeight="1" x14ac:dyDescent="0.2">
      <c r="A26" s="367" t="s">
        <v>185</v>
      </c>
      <c r="B26" s="367"/>
      <c r="C26" s="367"/>
      <c r="D26" s="367"/>
      <c r="E26" s="367"/>
      <c r="F26" s="367"/>
      <c r="G26" s="94">
        <v>19</v>
      </c>
      <c r="H26" s="99">
        <v>705192</v>
      </c>
      <c r="I26" s="99">
        <v>-6143</v>
      </c>
    </row>
    <row r="27" spans="1:9" ht="28.9" customHeight="1" x14ac:dyDescent="0.2">
      <c r="A27" s="362" t="s">
        <v>186</v>
      </c>
      <c r="B27" s="362"/>
      <c r="C27" s="362"/>
      <c r="D27" s="362"/>
      <c r="E27" s="362"/>
      <c r="F27" s="362"/>
      <c r="G27" s="87">
        <v>20</v>
      </c>
      <c r="H27" s="100">
        <f>H24+H25+H26</f>
        <v>610038392</v>
      </c>
      <c r="I27" s="100">
        <f>I24+I25+I26</f>
        <v>694282923</v>
      </c>
    </row>
    <row r="28" spans="1:9" x14ac:dyDescent="0.2">
      <c r="A28" s="380" t="s">
        <v>187</v>
      </c>
      <c r="B28" s="380"/>
      <c r="C28" s="380"/>
      <c r="D28" s="380"/>
      <c r="E28" s="380"/>
      <c r="F28" s="380"/>
      <c r="G28" s="380"/>
      <c r="H28" s="380"/>
      <c r="I28" s="380"/>
    </row>
    <row r="29" spans="1:9" ht="23.45" customHeight="1" x14ac:dyDescent="0.2">
      <c r="A29" s="367" t="s">
        <v>188</v>
      </c>
      <c r="B29" s="367"/>
      <c r="C29" s="367"/>
      <c r="D29" s="367"/>
      <c r="E29" s="367"/>
      <c r="F29" s="367"/>
      <c r="G29" s="94">
        <v>21</v>
      </c>
      <c r="H29" s="97">
        <v>3783014</v>
      </c>
      <c r="I29" s="97">
        <v>17861776</v>
      </c>
    </row>
    <row r="30" spans="1:9" ht="12.75" customHeight="1" x14ac:dyDescent="0.2">
      <c r="A30" s="367" t="s">
        <v>189</v>
      </c>
      <c r="B30" s="367"/>
      <c r="C30" s="367"/>
      <c r="D30" s="367"/>
      <c r="E30" s="367"/>
      <c r="F30" s="367"/>
      <c r="G30" s="94">
        <v>22</v>
      </c>
      <c r="H30" s="97">
        <v>0</v>
      </c>
      <c r="I30" s="97">
        <v>300024</v>
      </c>
    </row>
    <row r="31" spans="1:9" ht="12.75" customHeight="1" x14ac:dyDescent="0.2">
      <c r="A31" s="367" t="s">
        <v>190</v>
      </c>
      <c r="B31" s="367"/>
      <c r="C31" s="367"/>
      <c r="D31" s="367"/>
      <c r="E31" s="367"/>
      <c r="F31" s="367"/>
      <c r="G31" s="94">
        <v>23</v>
      </c>
      <c r="H31" s="97">
        <v>98094</v>
      </c>
      <c r="I31" s="97">
        <v>81804</v>
      </c>
    </row>
    <row r="32" spans="1:9" ht="12.75" customHeight="1" x14ac:dyDescent="0.2">
      <c r="A32" s="367" t="s">
        <v>191</v>
      </c>
      <c r="B32" s="367"/>
      <c r="C32" s="367"/>
      <c r="D32" s="367"/>
      <c r="E32" s="367"/>
      <c r="F32" s="367"/>
      <c r="G32" s="94">
        <v>24</v>
      </c>
      <c r="H32" s="97">
        <v>3709</v>
      </c>
      <c r="I32" s="97">
        <v>8640</v>
      </c>
    </row>
    <row r="33" spans="1:9" ht="12.75" customHeight="1" x14ac:dyDescent="0.2">
      <c r="A33" s="367" t="s">
        <v>192</v>
      </c>
      <c r="B33" s="367"/>
      <c r="C33" s="367"/>
      <c r="D33" s="367"/>
      <c r="E33" s="367"/>
      <c r="F33" s="367"/>
      <c r="G33" s="94">
        <v>25</v>
      </c>
      <c r="H33" s="97">
        <v>224099</v>
      </c>
      <c r="I33" s="97">
        <v>177893</v>
      </c>
    </row>
    <row r="34" spans="1:9" ht="12.75" customHeight="1" x14ac:dyDescent="0.2">
      <c r="A34" s="367" t="s">
        <v>193</v>
      </c>
      <c r="B34" s="367"/>
      <c r="C34" s="367"/>
      <c r="D34" s="367"/>
      <c r="E34" s="367"/>
      <c r="F34" s="367"/>
      <c r="G34" s="94">
        <v>26</v>
      </c>
      <c r="H34" s="97">
        <v>0</v>
      </c>
      <c r="I34" s="97">
        <v>0</v>
      </c>
    </row>
    <row r="35" spans="1:9" ht="27.6" customHeight="1" x14ac:dyDescent="0.2">
      <c r="A35" s="360" t="s">
        <v>194</v>
      </c>
      <c r="B35" s="360"/>
      <c r="C35" s="360"/>
      <c r="D35" s="360"/>
      <c r="E35" s="360"/>
      <c r="F35" s="360"/>
      <c r="G35" s="87">
        <v>27</v>
      </c>
      <c r="H35" s="96">
        <f>H29+H30+H31+H32+H33+H34</f>
        <v>4108916</v>
      </c>
      <c r="I35" s="96">
        <f>I29+I30+I31+I32+I33+I34</f>
        <v>18430137</v>
      </c>
    </row>
    <row r="36" spans="1:9" ht="26.45" customHeight="1" x14ac:dyDescent="0.2">
      <c r="A36" s="367" t="s">
        <v>195</v>
      </c>
      <c r="B36" s="367"/>
      <c r="C36" s="367"/>
      <c r="D36" s="367"/>
      <c r="E36" s="367"/>
      <c r="F36" s="367"/>
      <c r="G36" s="94">
        <v>28</v>
      </c>
      <c r="H36" s="97">
        <v>-115355120</v>
      </c>
      <c r="I36" s="97">
        <v>-317285761</v>
      </c>
    </row>
    <row r="37" spans="1:9" ht="12.75" customHeight="1" x14ac:dyDescent="0.2">
      <c r="A37" s="367" t="s">
        <v>196</v>
      </c>
      <c r="B37" s="367"/>
      <c r="C37" s="367"/>
      <c r="D37" s="367"/>
      <c r="E37" s="367"/>
      <c r="F37" s="367"/>
      <c r="G37" s="94">
        <v>29</v>
      </c>
      <c r="H37" s="97">
        <v>0</v>
      </c>
      <c r="I37" s="97">
        <v>-1445856</v>
      </c>
    </row>
    <row r="38" spans="1:9" ht="12.75" customHeight="1" x14ac:dyDescent="0.2">
      <c r="A38" s="367" t="s">
        <v>197</v>
      </c>
      <c r="B38" s="367"/>
      <c r="C38" s="367"/>
      <c r="D38" s="367"/>
      <c r="E38" s="367"/>
      <c r="F38" s="367"/>
      <c r="G38" s="94">
        <v>30</v>
      </c>
      <c r="H38" s="97">
        <v>-42722870</v>
      </c>
      <c r="I38" s="97">
        <v>-88996079</v>
      </c>
    </row>
    <row r="39" spans="1:9" ht="12.75" customHeight="1" x14ac:dyDescent="0.2">
      <c r="A39" s="367" t="s">
        <v>198</v>
      </c>
      <c r="B39" s="367"/>
      <c r="C39" s="367"/>
      <c r="D39" s="367"/>
      <c r="E39" s="367"/>
      <c r="F39" s="367"/>
      <c r="G39" s="94">
        <v>31</v>
      </c>
      <c r="H39" s="97">
        <v>0</v>
      </c>
      <c r="I39" s="97">
        <v>0</v>
      </c>
    </row>
    <row r="40" spans="1:9" ht="12.75" customHeight="1" x14ac:dyDescent="0.2">
      <c r="A40" s="367" t="s">
        <v>199</v>
      </c>
      <c r="B40" s="367"/>
      <c r="C40" s="367"/>
      <c r="D40" s="367"/>
      <c r="E40" s="367"/>
      <c r="F40" s="367"/>
      <c r="G40" s="94">
        <v>32</v>
      </c>
      <c r="H40" s="97">
        <v>-3203421</v>
      </c>
      <c r="I40" s="97">
        <v>-41103759</v>
      </c>
    </row>
    <row r="41" spans="1:9" ht="22.9" customHeight="1" x14ac:dyDescent="0.2">
      <c r="A41" s="360" t="s">
        <v>200</v>
      </c>
      <c r="B41" s="360"/>
      <c r="C41" s="360"/>
      <c r="D41" s="360"/>
      <c r="E41" s="360"/>
      <c r="F41" s="360"/>
      <c r="G41" s="87">
        <v>33</v>
      </c>
      <c r="H41" s="96">
        <f>H36+H37+H38+H39+H40</f>
        <v>-161281411</v>
      </c>
      <c r="I41" s="96">
        <f>I36+I37+I38+I39+I40</f>
        <v>-448831455</v>
      </c>
    </row>
    <row r="42" spans="1:9" ht="30.6" customHeight="1" x14ac:dyDescent="0.2">
      <c r="A42" s="362" t="s">
        <v>201</v>
      </c>
      <c r="B42" s="362"/>
      <c r="C42" s="362"/>
      <c r="D42" s="362"/>
      <c r="E42" s="362"/>
      <c r="F42" s="362"/>
      <c r="G42" s="87">
        <v>34</v>
      </c>
      <c r="H42" s="96">
        <f>H35+H41</f>
        <v>-157172495</v>
      </c>
      <c r="I42" s="96">
        <f>I35+I41</f>
        <v>-430401318</v>
      </c>
    </row>
    <row r="43" spans="1:9" x14ac:dyDescent="0.2">
      <c r="A43" s="380" t="s">
        <v>202</v>
      </c>
      <c r="B43" s="380"/>
      <c r="C43" s="380"/>
      <c r="D43" s="380"/>
      <c r="E43" s="380"/>
      <c r="F43" s="380"/>
      <c r="G43" s="380"/>
      <c r="H43" s="380"/>
      <c r="I43" s="380"/>
    </row>
    <row r="44" spans="1:9" ht="12.75" customHeight="1" x14ac:dyDescent="0.2">
      <c r="A44" s="367" t="s">
        <v>203</v>
      </c>
      <c r="B44" s="367"/>
      <c r="C44" s="367"/>
      <c r="D44" s="367"/>
      <c r="E44" s="367"/>
      <c r="F44" s="367"/>
      <c r="G44" s="94">
        <v>35</v>
      </c>
      <c r="H44" s="97">
        <v>0</v>
      </c>
      <c r="I44" s="97">
        <v>0</v>
      </c>
    </row>
    <row r="45" spans="1:9" ht="27.6" customHeight="1" x14ac:dyDescent="0.2">
      <c r="A45" s="367" t="s">
        <v>204</v>
      </c>
      <c r="B45" s="367"/>
      <c r="C45" s="367"/>
      <c r="D45" s="367"/>
      <c r="E45" s="367"/>
      <c r="F45" s="367"/>
      <c r="G45" s="94">
        <v>36</v>
      </c>
      <c r="H45" s="97">
        <v>0</v>
      </c>
      <c r="I45" s="97">
        <v>0</v>
      </c>
    </row>
    <row r="46" spans="1:9" ht="12.75" customHeight="1" x14ac:dyDescent="0.2">
      <c r="A46" s="367" t="s">
        <v>205</v>
      </c>
      <c r="B46" s="367"/>
      <c r="C46" s="367"/>
      <c r="D46" s="367"/>
      <c r="E46" s="367"/>
      <c r="F46" s="367"/>
      <c r="G46" s="94">
        <v>37</v>
      </c>
      <c r="H46" s="97">
        <v>379850628</v>
      </c>
      <c r="I46" s="97">
        <v>60173752</v>
      </c>
    </row>
    <row r="47" spans="1:9" ht="12.75" customHeight="1" x14ac:dyDescent="0.2">
      <c r="A47" s="367" t="s">
        <v>206</v>
      </c>
      <c r="B47" s="367"/>
      <c r="C47" s="367"/>
      <c r="D47" s="367"/>
      <c r="E47" s="367"/>
      <c r="F47" s="367"/>
      <c r="G47" s="94">
        <v>38</v>
      </c>
      <c r="H47" s="97">
        <v>338676960</v>
      </c>
      <c r="I47" s="97">
        <v>2739417</v>
      </c>
    </row>
    <row r="48" spans="1:9" ht="25.9" customHeight="1" x14ac:dyDescent="0.2">
      <c r="A48" s="360" t="s">
        <v>207</v>
      </c>
      <c r="B48" s="360"/>
      <c r="C48" s="360"/>
      <c r="D48" s="360"/>
      <c r="E48" s="360"/>
      <c r="F48" s="360"/>
      <c r="G48" s="87">
        <v>39</v>
      </c>
      <c r="H48" s="96">
        <f>H44+H45+H46+H47</f>
        <v>718527588</v>
      </c>
      <c r="I48" s="96">
        <f>I44+I45+I46+I47</f>
        <v>62913169</v>
      </c>
    </row>
    <row r="49" spans="1:9" ht="24.6" customHeight="1" x14ac:dyDescent="0.2">
      <c r="A49" s="367" t="s">
        <v>300</v>
      </c>
      <c r="B49" s="367"/>
      <c r="C49" s="367"/>
      <c r="D49" s="367"/>
      <c r="E49" s="367"/>
      <c r="F49" s="367"/>
      <c r="G49" s="94">
        <v>40</v>
      </c>
      <c r="H49" s="97">
        <v>-718135038</v>
      </c>
      <c r="I49" s="97">
        <v>-575535803</v>
      </c>
    </row>
    <row r="50" spans="1:9" ht="12.75" customHeight="1" x14ac:dyDescent="0.2">
      <c r="A50" s="367" t="s">
        <v>208</v>
      </c>
      <c r="B50" s="367"/>
      <c r="C50" s="367"/>
      <c r="D50" s="367"/>
      <c r="E50" s="367"/>
      <c r="F50" s="367"/>
      <c r="G50" s="94">
        <v>41</v>
      </c>
      <c r="H50" s="97">
        <v>0</v>
      </c>
      <c r="I50" s="97">
        <v>-189031977</v>
      </c>
    </row>
    <row r="51" spans="1:9" ht="12.75" customHeight="1" x14ac:dyDescent="0.2">
      <c r="A51" s="367" t="s">
        <v>209</v>
      </c>
      <c r="B51" s="367"/>
      <c r="C51" s="367"/>
      <c r="D51" s="367"/>
      <c r="E51" s="367"/>
      <c r="F51" s="367"/>
      <c r="G51" s="94">
        <v>42</v>
      </c>
      <c r="H51" s="97">
        <v>-76794</v>
      </c>
      <c r="I51" s="97">
        <v>-38050</v>
      </c>
    </row>
    <row r="52" spans="1:9" ht="26.45" customHeight="1" x14ac:dyDescent="0.2">
      <c r="A52" s="367" t="s">
        <v>210</v>
      </c>
      <c r="B52" s="367"/>
      <c r="C52" s="367"/>
      <c r="D52" s="367"/>
      <c r="E52" s="367"/>
      <c r="F52" s="367"/>
      <c r="G52" s="94">
        <v>43</v>
      </c>
      <c r="H52" s="97">
        <v>0</v>
      </c>
      <c r="I52" s="97">
        <v>0</v>
      </c>
    </row>
    <row r="53" spans="1:9" ht="12.75" customHeight="1" x14ac:dyDescent="0.2">
      <c r="A53" s="367" t="s">
        <v>211</v>
      </c>
      <c r="B53" s="367"/>
      <c r="C53" s="367"/>
      <c r="D53" s="367"/>
      <c r="E53" s="367"/>
      <c r="F53" s="367"/>
      <c r="G53" s="94">
        <v>44</v>
      </c>
      <c r="H53" s="97">
        <v>-3856729</v>
      </c>
      <c r="I53" s="97">
        <v>-4619069</v>
      </c>
    </row>
    <row r="54" spans="1:9" ht="27.6" customHeight="1" x14ac:dyDescent="0.2">
      <c r="A54" s="360" t="s">
        <v>212</v>
      </c>
      <c r="B54" s="360"/>
      <c r="C54" s="360"/>
      <c r="D54" s="360"/>
      <c r="E54" s="360"/>
      <c r="F54" s="360"/>
      <c r="G54" s="87">
        <v>45</v>
      </c>
      <c r="H54" s="96">
        <f>H49+H50+H51+H52+H53</f>
        <v>-722068561</v>
      </c>
      <c r="I54" s="96">
        <f>I49+I50+I51+I52+I53</f>
        <v>-769224899</v>
      </c>
    </row>
    <row r="55" spans="1:9" ht="27.6" customHeight="1" x14ac:dyDescent="0.2">
      <c r="A55" s="362" t="s">
        <v>213</v>
      </c>
      <c r="B55" s="362"/>
      <c r="C55" s="362"/>
      <c r="D55" s="362"/>
      <c r="E55" s="362"/>
      <c r="F55" s="362"/>
      <c r="G55" s="87">
        <v>46</v>
      </c>
      <c r="H55" s="96">
        <f>H48+H54</f>
        <v>-3540973</v>
      </c>
      <c r="I55" s="96">
        <f>I48+I54</f>
        <v>-706311730</v>
      </c>
    </row>
    <row r="56" spans="1:9" x14ac:dyDescent="0.2">
      <c r="A56" s="333" t="s">
        <v>214</v>
      </c>
      <c r="B56" s="333"/>
      <c r="C56" s="333"/>
      <c r="D56" s="333"/>
      <c r="E56" s="333"/>
      <c r="F56" s="333"/>
      <c r="G56" s="94">
        <v>47</v>
      </c>
      <c r="H56" s="97">
        <v>0</v>
      </c>
      <c r="I56" s="97">
        <v>0</v>
      </c>
    </row>
    <row r="57" spans="1:9" ht="27" customHeight="1" x14ac:dyDescent="0.2">
      <c r="A57" s="362" t="s">
        <v>215</v>
      </c>
      <c r="B57" s="362"/>
      <c r="C57" s="362"/>
      <c r="D57" s="362"/>
      <c r="E57" s="362"/>
      <c r="F57" s="362"/>
      <c r="G57" s="87">
        <v>48</v>
      </c>
      <c r="H57" s="96">
        <f>H27+H42+H55+H56</f>
        <v>449324924</v>
      </c>
      <c r="I57" s="96">
        <f>I27+I42+I55+I56</f>
        <v>-442430125</v>
      </c>
    </row>
    <row r="58" spans="1:9" ht="15.6" customHeight="1" x14ac:dyDescent="0.2">
      <c r="A58" s="381" t="s">
        <v>216</v>
      </c>
      <c r="B58" s="381"/>
      <c r="C58" s="381"/>
      <c r="D58" s="381"/>
      <c r="E58" s="381"/>
      <c r="F58" s="381"/>
      <c r="G58" s="94">
        <v>49</v>
      </c>
      <c r="H58" s="97">
        <v>665932900</v>
      </c>
      <c r="I58" s="97">
        <v>1115257823.54</v>
      </c>
    </row>
    <row r="59" spans="1:9" ht="28.9" customHeight="1" x14ac:dyDescent="0.2">
      <c r="A59" s="362" t="s">
        <v>217</v>
      </c>
      <c r="B59" s="362"/>
      <c r="C59" s="362"/>
      <c r="D59" s="362"/>
      <c r="E59" s="362"/>
      <c r="F59" s="362"/>
      <c r="G59" s="87">
        <v>50</v>
      </c>
      <c r="H59" s="96">
        <f>H57+H58</f>
        <v>1115257824</v>
      </c>
      <c r="I59" s="96">
        <f>I57+I58</f>
        <v>672827698.53999996</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34" zoomScale="110" zoomScaleNormal="100" workbookViewId="0">
      <selection activeCell="H52" sqref="H52:I52"/>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379" t="s">
        <v>218</v>
      </c>
      <c r="B1" s="383"/>
      <c r="C1" s="383"/>
      <c r="D1" s="383"/>
      <c r="E1" s="383"/>
      <c r="F1" s="383"/>
      <c r="G1" s="383"/>
      <c r="H1" s="383"/>
      <c r="I1" s="383"/>
    </row>
    <row r="2" spans="1:9" ht="12.75" customHeight="1" x14ac:dyDescent="0.2">
      <c r="A2" s="378" t="s">
        <v>322</v>
      </c>
      <c r="B2" s="344"/>
      <c r="C2" s="344"/>
      <c r="D2" s="344"/>
      <c r="E2" s="344"/>
      <c r="F2" s="344"/>
      <c r="G2" s="344"/>
      <c r="H2" s="344"/>
      <c r="I2" s="344"/>
    </row>
    <row r="3" spans="1:9" x14ac:dyDescent="0.2">
      <c r="A3" s="385" t="s">
        <v>279</v>
      </c>
      <c r="B3" s="389"/>
      <c r="C3" s="389"/>
      <c r="D3" s="389"/>
      <c r="E3" s="389"/>
      <c r="F3" s="389"/>
      <c r="G3" s="389"/>
      <c r="H3" s="389"/>
      <c r="I3" s="389"/>
    </row>
    <row r="4" spans="1:9" x14ac:dyDescent="0.2">
      <c r="A4" s="384" t="s">
        <v>323</v>
      </c>
      <c r="B4" s="348"/>
      <c r="C4" s="348"/>
      <c r="D4" s="348"/>
      <c r="E4" s="348"/>
      <c r="F4" s="348"/>
      <c r="G4" s="348"/>
      <c r="H4" s="348"/>
      <c r="I4" s="349"/>
    </row>
    <row r="5" spans="1:9" ht="33.75" x14ac:dyDescent="0.2">
      <c r="A5" s="373" t="s">
        <v>2</v>
      </c>
      <c r="B5" s="374"/>
      <c r="C5" s="374"/>
      <c r="D5" s="374"/>
      <c r="E5" s="374"/>
      <c r="F5" s="374"/>
      <c r="G5" s="90" t="s">
        <v>106</v>
      </c>
      <c r="H5" s="91" t="s">
        <v>293</v>
      </c>
      <c r="I5" s="91" t="s">
        <v>276</v>
      </c>
    </row>
    <row r="6" spans="1:9" x14ac:dyDescent="0.2">
      <c r="A6" s="387">
        <v>1</v>
      </c>
      <c r="B6" s="374"/>
      <c r="C6" s="374"/>
      <c r="D6" s="374"/>
      <c r="E6" s="374"/>
      <c r="F6" s="374"/>
      <c r="G6" s="92">
        <v>2</v>
      </c>
      <c r="H6" s="91" t="s">
        <v>167</v>
      </c>
      <c r="I6" s="91" t="s">
        <v>168</v>
      </c>
    </row>
    <row r="7" spans="1:9" x14ac:dyDescent="0.2">
      <c r="A7" s="380" t="s">
        <v>169</v>
      </c>
      <c r="B7" s="388"/>
      <c r="C7" s="388"/>
      <c r="D7" s="388"/>
      <c r="E7" s="388"/>
      <c r="F7" s="388"/>
      <c r="G7" s="388"/>
      <c r="H7" s="388"/>
      <c r="I7" s="388"/>
    </row>
    <row r="8" spans="1:9" x14ac:dyDescent="0.2">
      <c r="A8" s="367" t="s">
        <v>219</v>
      </c>
      <c r="B8" s="367"/>
      <c r="C8" s="367"/>
      <c r="D8" s="367"/>
      <c r="E8" s="367"/>
      <c r="F8" s="367"/>
      <c r="G8" s="85">
        <v>1</v>
      </c>
      <c r="H8" s="97">
        <v>0</v>
      </c>
      <c r="I8" s="97">
        <v>0</v>
      </c>
    </row>
    <row r="9" spans="1:9" x14ac:dyDescent="0.2">
      <c r="A9" s="367" t="s">
        <v>220</v>
      </c>
      <c r="B9" s="367"/>
      <c r="C9" s="367"/>
      <c r="D9" s="367"/>
      <c r="E9" s="367"/>
      <c r="F9" s="367"/>
      <c r="G9" s="85">
        <v>2</v>
      </c>
      <c r="H9" s="97">
        <v>0</v>
      </c>
      <c r="I9" s="97">
        <v>0</v>
      </c>
    </row>
    <row r="10" spans="1:9" x14ac:dyDescent="0.2">
      <c r="A10" s="367" t="s">
        <v>221</v>
      </c>
      <c r="B10" s="367"/>
      <c r="C10" s="367"/>
      <c r="D10" s="367"/>
      <c r="E10" s="367"/>
      <c r="F10" s="367"/>
      <c r="G10" s="85">
        <v>3</v>
      </c>
      <c r="H10" s="97">
        <v>0</v>
      </c>
      <c r="I10" s="97">
        <v>0</v>
      </c>
    </row>
    <row r="11" spans="1:9" x14ac:dyDescent="0.2">
      <c r="A11" s="367" t="s">
        <v>222</v>
      </c>
      <c r="B11" s="367"/>
      <c r="C11" s="367"/>
      <c r="D11" s="367"/>
      <c r="E11" s="367"/>
      <c r="F11" s="367"/>
      <c r="G11" s="85">
        <v>4</v>
      </c>
      <c r="H11" s="97">
        <v>0</v>
      </c>
      <c r="I11" s="97">
        <v>0</v>
      </c>
    </row>
    <row r="12" spans="1:9" x14ac:dyDescent="0.2">
      <c r="A12" s="367" t="s">
        <v>390</v>
      </c>
      <c r="B12" s="367"/>
      <c r="C12" s="367"/>
      <c r="D12" s="367"/>
      <c r="E12" s="367"/>
      <c r="F12" s="367"/>
      <c r="G12" s="85">
        <v>5</v>
      </c>
      <c r="H12" s="97">
        <v>0</v>
      </c>
      <c r="I12" s="97">
        <v>0</v>
      </c>
    </row>
    <row r="13" spans="1:9" ht="24" customHeight="1" x14ac:dyDescent="0.2">
      <c r="A13" s="372" t="s">
        <v>398</v>
      </c>
      <c r="B13" s="372"/>
      <c r="C13" s="372"/>
      <c r="D13" s="372"/>
      <c r="E13" s="372"/>
      <c r="F13" s="372"/>
      <c r="G13" s="87">
        <v>6</v>
      </c>
      <c r="H13" s="101">
        <f>SUM(H8:H12)</f>
        <v>0</v>
      </c>
      <c r="I13" s="101">
        <f>SUM(I8:I12)</f>
        <v>0</v>
      </c>
    </row>
    <row r="14" spans="1:9" x14ac:dyDescent="0.2">
      <c r="A14" s="367" t="s">
        <v>391</v>
      </c>
      <c r="B14" s="367"/>
      <c r="C14" s="367"/>
      <c r="D14" s="367"/>
      <c r="E14" s="367"/>
      <c r="F14" s="367"/>
      <c r="G14" s="85">
        <v>7</v>
      </c>
      <c r="H14" s="97">
        <v>0</v>
      </c>
      <c r="I14" s="97">
        <v>0</v>
      </c>
    </row>
    <row r="15" spans="1:9" x14ac:dyDescent="0.2">
      <c r="A15" s="367" t="s">
        <v>392</v>
      </c>
      <c r="B15" s="367"/>
      <c r="C15" s="367"/>
      <c r="D15" s="367"/>
      <c r="E15" s="367"/>
      <c r="F15" s="367"/>
      <c r="G15" s="85">
        <v>8</v>
      </c>
      <c r="H15" s="97">
        <v>0</v>
      </c>
      <c r="I15" s="97">
        <v>0</v>
      </c>
    </row>
    <row r="16" spans="1:9" x14ac:dyDescent="0.2">
      <c r="A16" s="367" t="s">
        <v>393</v>
      </c>
      <c r="B16" s="367"/>
      <c r="C16" s="367"/>
      <c r="D16" s="367"/>
      <c r="E16" s="367"/>
      <c r="F16" s="367"/>
      <c r="G16" s="85">
        <v>9</v>
      </c>
      <c r="H16" s="97">
        <v>0</v>
      </c>
      <c r="I16" s="97">
        <v>0</v>
      </c>
    </row>
    <row r="17" spans="1:9" x14ac:dyDescent="0.2">
      <c r="A17" s="367" t="s">
        <v>394</v>
      </c>
      <c r="B17" s="367"/>
      <c r="C17" s="367"/>
      <c r="D17" s="367"/>
      <c r="E17" s="367"/>
      <c r="F17" s="367"/>
      <c r="G17" s="85">
        <v>10</v>
      </c>
      <c r="H17" s="97">
        <v>0</v>
      </c>
      <c r="I17" s="97">
        <v>0</v>
      </c>
    </row>
    <row r="18" spans="1:9" x14ac:dyDescent="0.2">
      <c r="A18" s="367" t="s">
        <v>395</v>
      </c>
      <c r="B18" s="367"/>
      <c r="C18" s="367"/>
      <c r="D18" s="367"/>
      <c r="E18" s="367"/>
      <c r="F18" s="367"/>
      <c r="G18" s="85">
        <v>11</v>
      </c>
      <c r="H18" s="97">
        <v>0</v>
      </c>
      <c r="I18" s="97">
        <v>0</v>
      </c>
    </row>
    <row r="19" spans="1:9" x14ac:dyDescent="0.2">
      <c r="A19" s="367" t="s">
        <v>396</v>
      </c>
      <c r="B19" s="367"/>
      <c r="C19" s="367"/>
      <c r="D19" s="367"/>
      <c r="E19" s="367"/>
      <c r="F19" s="367"/>
      <c r="G19" s="85">
        <v>12</v>
      </c>
      <c r="H19" s="97">
        <v>0</v>
      </c>
      <c r="I19" s="97">
        <v>0</v>
      </c>
    </row>
    <row r="20" spans="1:9" ht="26.25" customHeight="1" x14ac:dyDescent="0.2">
      <c r="A20" s="372" t="s">
        <v>399</v>
      </c>
      <c r="B20" s="372"/>
      <c r="C20" s="372"/>
      <c r="D20" s="372"/>
      <c r="E20" s="372"/>
      <c r="F20" s="372"/>
      <c r="G20" s="87">
        <v>13</v>
      </c>
      <c r="H20" s="101">
        <f>SUM(H14:H19)</f>
        <v>0</v>
      </c>
      <c r="I20" s="101">
        <f>SUM(I14:I19)</f>
        <v>0</v>
      </c>
    </row>
    <row r="21" spans="1:9" ht="25.9" customHeight="1" x14ac:dyDescent="0.2">
      <c r="A21" s="362" t="s">
        <v>400</v>
      </c>
      <c r="B21" s="362"/>
      <c r="C21" s="362"/>
      <c r="D21" s="362"/>
      <c r="E21" s="362"/>
      <c r="F21" s="362"/>
      <c r="G21" s="87">
        <v>14</v>
      </c>
      <c r="H21" s="96">
        <f>H13+H20</f>
        <v>0</v>
      </c>
      <c r="I21" s="96">
        <f>I13+I20</f>
        <v>0</v>
      </c>
    </row>
    <row r="22" spans="1:9" x14ac:dyDescent="0.2">
      <c r="A22" s="380" t="s">
        <v>187</v>
      </c>
      <c r="B22" s="388"/>
      <c r="C22" s="388"/>
      <c r="D22" s="388"/>
      <c r="E22" s="388"/>
      <c r="F22" s="388"/>
      <c r="G22" s="388"/>
      <c r="H22" s="388"/>
      <c r="I22" s="388"/>
    </row>
    <row r="23" spans="1:9" ht="26.45" customHeight="1" x14ac:dyDescent="0.2">
      <c r="A23" s="367" t="s">
        <v>223</v>
      </c>
      <c r="B23" s="367"/>
      <c r="C23" s="367"/>
      <c r="D23" s="367"/>
      <c r="E23" s="367"/>
      <c r="F23" s="367"/>
      <c r="G23" s="85">
        <v>15</v>
      </c>
      <c r="H23" s="97">
        <v>0</v>
      </c>
      <c r="I23" s="97">
        <v>0</v>
      </c>
    </row>
    <row r="24" spans="1:9" x14ac:dyDescent="0.2">
      <c r="A24" s="367" t="s">
        <v>224</v>
      </c>
      <c r="B24" s="367"/>
      <c r="C24" s="367"/>
      <c r="D24" s="367"/>
      <c r="E24" s="367"/>
      <c r="F24" s="367"/>
      <c r="G24" s="85">
        <v>16</v>
      </c>
      <c r="H24" s="97">
        <v>0</v>
      </c>
      <c r="I24" s="97">
        <v>0</v>
      </c>
    </row>
    <row r="25" spans="1:9" x14ac:dyDescent="0.2">
      <c r="A25" s="367" t="s">
        <v>225</v>
      </c>
      <c r="B25" s="367"/>
      <c r="C25" s="367"/>
      <c r="D25" s="367"/>
      <c r="E25" s="367"/>
      <c r="F25" s="367"/>
      <c r="G25" s="85">
        <v>17</v>
      </c>
      <c r="H25" s="97">
        <v>0</v>
      </c>
      <c r="I25" s="97">
        <v>0</v>
      </c>
    </row>
    <row r="26" spans="1:9" x14ac:dyDescent="0.2">
      <c r="A26" s="367" t="s">
        <v>226</v>
      </c>
      <c r="B26" s="367"/>
      <c r="C26" s="367"/>
      <c r="D26" s="367"/>
      <c r="E26" s="367"/>
      <c r="F26" s="367"/>
      <c r="G26" s="85">
        <v>18</v>
      </c>
      <c r="H26" s="97">
        <v>0</v>
      </c>
      <c r="I26" s="97">
        <v>0</v>
      </c>
    </row>
    <row r="27" spans="1:9" x14ac:dyDescent="0.2">
      <c r="A27" s="367" t="s">
        <v>227</v>
      </c>
      <c r="B27" s="367"/>
      <c r="C27" s="367"/>
      <c r="D27" s="367"/>
      <c r="E27" s="367"/>
      <c r="F27" s="367"/>
      <c r="G27" s="85">
        <v>19</v>
      </c>
      <c r="H27" s="97">
        <v>0</v>
      </c>
      <c r="I27" s="97">
        <v>0</v>
      </c>
    </row>
    <row r="28" spans="1:9" x14ac:dyDescent="0.2">
      <c r="A28" s="367" t="s">
        <v>228</v>
      </c>
      <c r="B28" s="367"/>
      <c r="C28" s="367"/>
      <c r="D28" s="367"/>
      <c r="E28" s="367"/>
      <c r="F28" s="367"/>
      <c r="G28" s="85">
        <v>20</v>
      </c>
      <c r="H28" s="97">
        <v>0</v>
      </c>
      <c r="I28" s="97">
        <v>0</v>
      </c>
    </row>
    <row r="29" spans="1:9" ht="25.15" customHeight="1" x14ac:dyDescent="0.2">
      <c r="A29" s="360" t="s">
        <v>430</v>
      </c>
      <c r="B29" s="360"/>
      <c r="C29" s="360"/>
      <c r="D29" s="360"/>
      <c r="E29" s="360"/>
      <c r="F29" s="360"/>
      <c r="G29" s="87">
        <v>21</v>
      </c>
      <c r="H29" s="96">
        <f>SUM(H23:H28)</f>
        <v>0</v>
      </c>
      <c r="I29" s="96">
        <f>SUM(I23:I28)</f>
        <v>0</v>
      </c>
    </row>
    <row r="30" spans="1:9" ht="21" customHeight="1" x14ac:dyDescent="0.2">
      <c r="A30" s="367" t="s">
        <v>229</v>
      </c>
      <c r="B30" s="367"/>
      <c r="C30" s="367"/>
      <c r="D30" s="367"/>
      <c r="E30" s="367"/>
      <c r="F30" s="367"/>
      <c r="G30" s="85">
        <v>22</v>
      </c>
      <c r="H30" s="97">
        <v>0</v>
      </c>
      <c r="I30" s="97">
        <v>0</v>
      </c>
    </row>
    <row r="31" spans="1:9" x14ac:dyDescent="0.2">
      <c r="A31" s="367" t="s">
        <v>230</v>
      </c>
      <c r="B31" s="367"/>
      <c r="C31" s="367"/>
      <c r="D31" s="367"/>
      <c r="E31" s="367"/>
      <c r="F31" s="367"/>
      <c r="G31" s="85">
        <v>23</v>
      </c>
      <c r="H31" s="97">
        <v>0</v>
      </c>
      <c r="I31" s="97">
        <v>0</v>
      </c>
    </row>
    <row r="32" spans="1:9" x14ac:dyDescent="0.2">
      <c r="A32" s="367" t="s">
        <v>397</v>
      </c>
      <c r="B32" s="367"/>
      <c r="C32" s="367"/>
      <c r="D32" s="367"/>
      <c r="E32" s="367"/>
      <c r="F32" s="367"/>
      <c r="G32" s="85">
        <v>24</v>
      </c>
      <c r="H32" s="97">
        <v>0</v>
      </c>
      <c r="I32" s="97">
        <v>0</v>
      </c>
    </row>
    <row r="33" spans="1:9" x14ac:dyDescent="0.2">
      <c r="A33" s="367" t="s">
        <v>231</v>
      </c>
      <c r="B33" s="367"/>
      <c r="C33" s="367"/>
      <c r="D33" s="367"/>
      <c r="E33" s="367"/>
      <c r="F33" s="367"/>
      <c r="G33" s="85">
        <v>25</v>
      </c>
      <c r="H33" s="97">
        <v>0</v>
      </c>
      <c r="I33" s="97">
        <v>0</v>
      </c>
    </row>
    <row r="34" spans="1:9" x14ac:dyDescent="0.2">
      <c r="A34" s="367" t="s">
        <v>232</v>
      </c>
      <c r="B34" s="367"/>
      <c r="C34" s="367"/>
      <c r="D34" s="367"/>
      <c r="E34" s="367"/>
      <c r="F34" s="367"/>
      <c r="G34" s="85">
        <v>26</v>
      </c>
      <c r="H34" s="97">
        <v>0</v>
      </c>
      <c r="I34" s="97">
        <v>0</v>
      </c>
    </row>
    <row r="35" spans="1:9" ht="28.9" customHeight="1" x14ac:dyDescent="0.2">
      <c r="A35" s="360" t="s">
        <v>431</v>
      </c>
      <c r="B35" s="360"/>
      <c r="C35" s="360"/>
      <c r="D35" s="360"/>
      <c r="E35" s="360"/>
      <c r="F35" s="360"/>
      <c r="G35" s="87">
        <v>27</v>
      </c>
      <c r="H35" s="96">
        <f>SUM(H30:H34)</f>
        <v>0</v>
      </c>
      <c r="I35" s="96">
        <f>SUM(I30:I34)</f>
        <v>0</v>
      </c>
    </row>
    <row r="36" spans="1:9" ht="26.45" customHeight="1" x14ac:dyDescent="0.2">
      <c r="A36" s="362" t="s">
        <v>401</v>
      </c>
      <c r="B36" s="362"/>
      <c r="C36" s="362"/>
      <c r="D36" s="362"/>
      <c r="E36" s="362"/>
      <c r="F36" s="362"/>
      <c r="G36" s="87">
        <v>28</v>
      </c>
      <c r="H36" s="96">
        <f>H29+H35</f>
        <v>0</v>
      </c>
      <c r="I36" s="96">
        <f>I29+I35</f>
        <v>0</v>
      </c>
    </row>
    <row r="37" spans="1:9" x14ac:dyDescent="0.2">
      <c r="A37" s="380" t="s">
        <v>202</v>
      </c>
      <c r="B37" s="388"/>
      <c r="C37" s="388"/>
      <c r="D37" s="388"/>
      <c r="E37" s="388"/>
      <c r="F37" s="388"/>
      <c r="G37" s="388">
        <v>0</v>
      </c>
      <c r="H37" s="388"/>
      <c r="I37" s="388"/>
    </row>
    <row r="38" spans="1:9" x14ac:dyDescent="0.2">
      <c r="A38" s="333" t="s">
        <v>233</v>
      </c>
      <c r="B38" s="333"/>
      <c r="C38" s="333"/>
      <c r="D38" s="333"/>
      <c r="E38" s="333"/>
      <c r="F38" s="333"/>
      <c r="G38" s="85">
        <v>29</v>
      </c>
      <c r="H38" s="97">
        <v>0</v>
      </c>
      <c r="I38" s="97">
        <v>0</v>
      </c>
    </row>
    <row r="39" spans="1:9" ht="21.6" customHeight="1" x14ac:dyDescent="0.2">
      <c r="A39" s="333" t="s">
        <v>234</v>
      </c>
      <c r="B39" s="333"/>
      <c r="C39" s="333"/>
      <c r="D39" s="333"/>
      <c r="E39" s="333"/>
      <c r="F39" s="333"/>
      <c r="G39" s="85">
        <v>30</v>
      </c>
      <c r="H39" s="97">
        <v>0</v>
      </c>
      <c r="I39" s="97">
        <v>0</v>
      </c>
    </row>
    <row r="40" spans="1:9" x14ac:dyDescent="0.2">
      <c r="A40" s="333" t="s">
        <v>235</v>
      </c>
      <c r="B40" s="333"/>
      <c r="C40" s="333"/>
      <c r="D40" s="333"/>
      <c r="E40" s="333"/>
      <c r="F40" s="333"/>
      <c r="G40" s="85">
        <v>31</v>
      </c>
      <c r="H40" s="97">
        <v>0</v>
      </c>
      <c r="I40" s="97">
        <v>0</v>
      </c>
    </row>
    <row r="41" spans="1:9" x14ac:dyDescent="0.2">
      <c r="A41" s="333" t="s">
        <v>236</v>
      </c>
      <c r="B41" s="333"/>
      <c r="C41" s="333"/>
      <c r="D41" s="333"/>
      <c r="E41" s="333"/>
      <c r="F41" s="333"/>
      <c r="G41" s="85">
        <v>32</v>
      </c>
      <c r="H41" s="97">
        <v>0</v>
      </c>
      <c r="I41" s="97">
        <v>0</v>
      </c>
    </row>
    <row r="42" spans="1:9" ht="26.45" customHeight="1" x14ac:dyDescent="0.2">
      <c r="A42" s="360" t="s">
        <v>432</v>
      </c>
      <c r="B42" s="360"/>
      <c r="C42" s="360"/>
      <c r="D42" s="360"/>
      <c r="E42" s="360"/>
      <c r="F42" s="360"/>
      <c r="G42" s="87">
        <v>33</v>
      </c>
      <c r="H42" s="96">
        <f>H41+H40+H39+H38</f>
        <v>0</v>
      </c>
      <c r="I42" s="96">
        <f>I41+I40+I39+I38</f>
        <v>0</v>
      </c>
    </row>
    <row r="43" spans="1:9" ht="22.9" customHeight="1" x14ac:dyDescent="0.2">
      <c r="A43" s="333" t="s">
        <v>237</v>
      </c>
      <c r="B43" s="333"/>
      <c r="C43" s="333"/>
      <c r="D43" s="333"/>
      <c r="E43" s="333"/>
      <c r="F43" s="333"/>
      <c r="G43" s="85">
        <v>34</v>
      </c>
      <c r="H43" s="97">
        <v>0</v>
      </c>
      <c r="I43" s="97">
        <v>0</v>
      </c>
    </row>
    <row r="44" spans="1:9" x14ac:dyDescent="0.2">
      <c r="A44" s="333" t="s">
        <v>238</v>
      </c>
      <c r="B44" s="333"/>
      <c r="C44" s="333"/>
      <c r="D44" s="333"/>
      <c r="E44" s="333"/>
      <c r="F44" s="333"/>
      <c r="G44" s="85">
        <v>35</v>
      </c>
      <c r="H44" s="97">
        <v>0</v>
      </c>
      <c r="I44" s="97">
        <v>0</v>
      </c>
    </row>
    <row r="45" spans="1:9" x14ac:dyDescent="0.2">
      <c r="A45" s="333" t="s">
        <v>239</v>
      </c>
      <c r="B45" s="333"/>
      <c r="C45" s="333"/>
      <c r="D45" s="333"/>
      <c r="E45" s="333"/>
      <c r="F45" s="333"/>
      <c r="G45" s="85">
        <v>36</v>
      </c>
      <c r="H45" s="97">
        <v>0</v>
      </c>
      <c r="I45" s="97">
        <v>0</v>
      </c>
    </row>
    <row r="46" spans="1:9" ht="25.15" customHeight="1" x14ac:dyDescent="0.2">
      <c r="A46" s="333" t="s">
        <v>240</v>
      </c>
      <c r="B46" s="333"/>
      <c r="C46" s="333"/>
      <c r="D46" s="333"/>
      <c r="E46" s="333"/>
      <c r="F46" s="333"/>
      <c r="G46" s="85">
        <v>37</v>
      </c>
      <c r="H46" s="97">
        <v>0</v>
      </c>
      <c r="I46" s="97">
        <v>0</v>
      </c>
    </row>
    <row r="47" spans="1:9" x14ac:dyDescent="0.2">
      <c r="A47" s="333" t="s">
        <v>241</v>
      </c>
      <c r="B47" s="333"/>
      <c r="C47" s="333"/>
      <c r="D47" s="333"/>
      <c r="E47" s="333"/>
      <c r="F47" s="333"/>
      <c r="G47" s="85">
        <v>38</v>
      </c>
      <c r="H47" s="97">
        <v>0</v>
      </c>
      <c r="I47" s="97">
        <v>0</v>
      </c>
    </row>
    <row r="48" spans="1:9" ht="25.15" customHeight="1" x14ac:dyDescent="0.2">
      <c r="A48" s="360" t="s">
        <v>433</v>
      </c>
      <c r="B48" s="360"/>
      <c r="C48" s="360"/>
      <c r="D48" s="360"/>
      <c r="E48" s="360"/>
      <c r="F48" s="360"/>
      <c r="G48" s="87">
        <v>39</v>
      </c>
      <c r="H48" s="96">
        <f>H47+H46+H45+H44+H43</f>
        <v>0</v>
      </c>
      <c r="I48" s="96">
        <f>I47+I46+I45+I44+I43</f>
        <v>0</v>
      </c>
    </row>
    <row r="49" spans="1:9" ht="28.15" customHeight="1" x14ac:dyDescent="0.2">
      <c r="A49" s="362" t="s">
        <v>443</v>
      </c>
      <c r="B49" s="362"/>
      <c r="C49" s="362"/>
      <c r="D49" s="362"/>
      <c r="E49" s="362"/>
      <c r="F49" s="362"/>
      <c r="G49" s="87">
        <v>40</v>
      </c>
      <c r="H49" s="96">
        <f>H48+H42</f>
        <v>0</v>
      </c>
      <c r="I49" s="96">
        <f>I48+I42</f>
        <v>0</v>
      </c>
    </row>
    <row r="50" spans="1:9" x14ac:dyDescent="0.2">
      <c r="A50" s="367" t="s">
        <v>242</v>
      </c>
      <c r="B50" s="367"/>
      <c r="C50" s="367"/>
      <c r="D50" s="367"/>
      <c r="E50" s="367"/>
      <c r="F50" s="367"/>
      <c r="G50" s="85">
        <v>41</v>
      </c>
      <c r="H50" s="97">
        <v>0</v>
      </c>
      <c r="I50" s="97">
        <v>0</v>
      </c>
    </row>
    <row r="51" spans="1:9" ht="24.6" customHeight="1" x14ac:dyDescent="0.2">
      <c r="A51" s="362" t="s">
        <v>402</v>
      </c>
      <c r="B51" s="362"/>
      <c r="C51" s="362"/>
      <c r="D51" s="362"/>
      <c r="E51" s="362"/>
      <c r="F51" s="362"/>
      <c r="G51" s="87">
        <v>42</v>
      </c>
      <c r="H51" s="96">
        <f>H21+H36+H49+H50</f>
        <v>0</v>
      </c>
      <c r="I51" s="96">
        <f>I21+I36+I49+I50</f>
        <v>0</v>
      </c>
    </row>
    <row r="52" spans="1:9" x14ac:dyDescent="0.2">
      <c r="A52" s="381" t="s">
        <v>216</v>
      </c>
      <c r="B52" s="381"/>
      <c r="C52" s="381"/>
      <c r="D52" s="381"/>
      <c r="E52" s="381"/>
      <c r="F52" s="381"/>
      <c r="G52" s="85">
        <v>43</v>
      </c>
      <c r="H52" s="97">
        <v>0</v>
      </c>
      <c r="I52" s="97">
        <v>0</v>
      </c>
    </row>
    <row r="53" spans="1:9" ht="28.9" customHeight="1" x14ac:dyDescent="0.2">
      <c r="A53" s="381" t="s">
        <v>403</v>
      </c>
      <c r="B53" s="381"/>
      <c r="C53" s="381"/>
      <c r="D53" s="381"/>
      <c r="E53" s="381"/>
      <c r="F53" s="381"/>
      <c r="G53" s="85">
        <v>44</v>
      </c>
      <c r="H53" s="102">
        <f>H52+H51</f>
        <v>0</v>
      </c>
      <c r="I53" s="102">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tabSelected="1" view="pageBreakPreview" topLeftCell="D10" zoomScale="90" zoomScaleNormal="100" zoomScaleSheetLayoutView="90" workbookViewId="0">
      <selection activeCell="Y30" sqref="Y30"/>
    </sheetView>
  </sheetViews>
  <sheetFormatPr defaultRowHeight="12.75" x14ac:dyDescent="0.2"/>
  <cols>
    <col min="1" max="4" width="9.140625" style="2"/>
    <col min="5" max="5" width="10.140625" style="2" bestFit="1" customWidth="1"/>
    <col min="6" max="6" width="9.140625" style="2"/>
    <col min="7" max="7" width="11"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408" t="s">
        <v>243</v>
      </c>
      <c r="B1" s="409"/>
      <c r="C1" s="409"/>
      <c r="D1" s="409"/>
      <c r="E1" s="409"/>
      <c r="F1" s="409"/>
      <c r="G1" s="409"/>
      <c r="H1" s="409"/>
      <c r="I1" s="409"/>
      <c r="J1" s="409"/>
      <c r="K1" s="37"/>
    </row>
    <row r="2" spans="1:25" ht="15.75" x14ac:dyDescent="0.2">
      <c r="A2" s="3"/>
      <c r="B2" s="4"/>
      <c r="C2" s="410" t="s">
        <v>244</v>
      </c>
      <c r="D2" s="410"/>
      <c r="E2" s="5">
        <v>44562</v>
      </c>
      <c r="F2" s="6" t="s">
        <v>0</v>
      </c>
      <c r="G2" s="5">
        <v>44926</v>
      </c>
      <c r="H2" s="39"/>
      <c r="I2" s="39"/>
      <c r="J2" s="39"/>
      <c r="K2" s="40"/>
      <c r="X2" s="41" t="s">
        <v>279</v>
      </c>
    </row>
    <row r="3" spans="1:25" ht="13.5" customHeight="1" thickBot="1" x14ac:dyDescent="0.25">
      <c r="A3" s="411" t="s">
        <v>245</v>
      </c>
      <c r="B3" s="412"/>
      <c r="C3" s="412"/>
      <c r="D3" s="412"/>
      <c r="E3" s="412"/>
      <c r="F3" s="412"/>
      <c r="G3" s="415" t="s">
        <v>3</v>
      </c>
      <c r="H3" s="399" t="s">
        <v>246</v>
      </c>
      <c r="I3" s="399"/>
      <c r="J3" s="399"/>
      <c r="K3" s="399"/>
      <c r="L3" s="399"/>
      <c r="M3" s="399"/>
      <c r="N3" s="399"/>
      <c r="O3" s="399"/>
      <c r="P3" s="399"/>
      <c r="Q3" s="399"/>
      <c r="R3" s="399"/>
      <c r="S3" s="399"/>
      <c r="T3" s="399"/>
      <c r="U3" s="399"/>
      <c r="V3" s="399"/>
      <c r="W3" s="399"/>
      <c r="X3" s="399" t="s">
        <v>407</v>
      </c>
      <c r="Y3" s="401" t="s">
        <v>247</v>
      </c>
    </row>
    <row r="4" spans="1:25" ht="90.75" thickBot="1" x14ac:dyDescent="0.25">
      <c r="A4" s="413"/>
      <c r="B4" s="414"/>
      <c r="C4" s="414"/>
      <c r="D4" s="414"/>
      <c r="E4" s="414"/>
      <c r="F4" s="414"/>
      <c r="G4" s="416"/>
      <c r="H4" s="42" t="s">
        <v>248</v>
      </c>
      <c r="I4" s="42" t="s">
        <v>249</v>
      </c>
      <c r="J4" s="42" t="s">
        <v>250</v>
      </c>
      <c r="K4" s="42" t="s">
        <v>251</v>
      </c>
      <c r="L4" s="42" t="s">
        <v>252</v>
      </c>
      <c r="M4" s="42" t="s">
        <v>253</v>
      </c>
      <c r="N4" s="42" t="s">
        <v>254</v>
      </c>
      <c r="O4" s="42" t="s">
        <v>255</v>
      </c>
      <c r="P4" s="103" t="s">
        <v>404</v>
      </c>
      <c r="Q4" s="42" t="s">
        <v>256</v>
      </c>
      <c r="R4" s="42" t="s">
        <v>257</v>
      </c>
      <c r="S4" s="103" t="s">
        <v>405</v>
      </c>
      <c r="T4" s="103" t="s">
        <v>406</v>
      </c>
      <c r="U4" s="42" t="s">
        <v>258</v>
      </c>
      <c r="V4" s="42" t="s">
        <v>259</v>
      </c>
      <c r="W4" s="42" t="s">
        <v>260</v>
      </c>
      <c r="X4" s="400"/>
      <c r="Y4" s="402"/>
    </row>
    <row r="5" spans="1:25" ht="22.5" x14ac:dyDescent="0.2">
      <c r="A5" s="403">
        <v>1</v>
      </c>
      <c r="B5" s="404"/>
      <c r="C5" s="404"/>
      <c r="D5" s="404"/>
      <c r="E5" s="404"/>
      <c r="F5" s="404"/>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408</v>
      </c>
      <c r="V5" s="43" t="s">
        <v>291</v>
      </c>
      <c r="W5" s="43" t="s">
        <v>409</v>
      </c>
      <c r="X5" s="43">
        <v>19</v>
      </c>
      <c r="Y5" s="45" t="s">
        <v>410</v>
      </c>
    </row>
    <row r="6" spans="1:25" x14ac:dyDescent="0.2">
      <c r="A6" s="405" t="s">
        <v>261</v>
      </c>
      <c r="B6" s="405"/>
      <c r="C6" s="405"/>
      <c r="D6" s="405"/>
      <c r="E6" s="405"/>
      <c r="F6" s="405"/>
      <c r="G6" s="405"/>
      <c r="H6" s="405"/>
      <c r="I6" s="405"/>
      <c r="J6" s="405"/>
      <c r="K6" s="405"/>
      <c r="L6" s="405"/>
      <c r="M6" s="405"/>
      <c r="N6" s="406"/>
      <c r="O6" s="406"/>
      <c r="P6" s="406"/>
      <c r="Q6" s="406"/>
      <c r="R6" s="406"/>
      <c r="S6" s="406"/>
      <c r="T6" s="406"/>
      <c r="U6" s="406"/>
      <c r="V6" s="406"/>
      <c r="W6" s="406"/>
      <c r="X6" s="406"/>
      <c r="Y6" s="407"/>
    </row>
    <row r="7" spans="1:25" x14ac:dyDescent="0.2">
      <c r="A7" s="397" t="s">
        <v>294</v>
      </c>
      <c r="B7" s="397"/>
      <c r="C7" s="397"/>
      <c r="D7" s="397"/>
      <c r="E7" s="397"/>
      <c r="F7" s="397"/>
      <c r="G7" s="8">
        <v>1</v>
      </c>
      <c r="H7" s="46">
        <v>1672021210</v>
      </c>
      <c r="I7" s="46">
        <v>5223432</v>
      </c>
      <c r="J7" s="46">
        <v>83601061</v>
      </c>
      <c r="K7" s="46">
        <v>136815284</v>
      </c>
      <c r="L7" s="46">
        <v>124418267</v>
      </c>
      <c r="M7" s="46">
        <v>0</v>
      </c>
      <c r="N7" s="46">
        <v>2513434</v>
      </c>
      <c r="O7" s="46">
        <v>0</v>
      </c>
      <c r="P7" s="46">
        <v>872</v>
      </c>
      <c r="Q7" s="46">
        <v>0</v>
      </c>
      <c r="R7" s="46">
        <v>0</v>
      </c>
      <c r="S7" s="46">
        <v>0</v>
      </c>
      <c r="T7" s="46">
        <v>0</v>
      </c>
      <c r="U7" s="46">
        <v>715882878</v>
      </c>
      <c r="V7" s="46">
        <v>-329593506</v>
      </c>
      <c r="W7" s="47">
        <f>H7+I7+J7+K7-L7+M7+N7+O7+P7+Q7+R7+U7+V7+S7+T7</f>
        <v>2162046398</v>
      </c>
      <c r="X7" s="46">
        <v>701810928</v>
      </c>
      <c r="Y7" s="47">
        <f>W7+X7</f>
        <v>2863857326</v>
      </c>
    </row>
    <row r="8" spans="1:25" x14ac:dyDescent="0.2">
      <c r="A8" s="392" t="s">
        <v>262</v>
      </c>
      <c r="B8" s="392"/>
      <c r="C8" s="392"/>
      <c r="D8" s="392"/>
      <c r="E8" s="392"/>
      <c r="F8" s="392"/>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392" t="s">
        <v>263</v>
      </c>
      <c r="B9" s="392"/>
      <c r="C9" s="392"/>
      <c r="D9" s="392"/>
      <c r="E9" s="392"/>
      <c r="F9" s="392"/>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398" t="s">
        <v>295</v>
      </c>
      <c r="B10" s="398"/>
      <c r="C10" s="398"/>
      <c r="D10" s="398"/>
      <c r="E10" s="398"/>
      <c r="F10" s="398"/>
      <c r="G10" s="9">
        <v>4</v>
      </c>
      <c r="H10" s="48">
        <f>H7+H8+H9</f>
        <v>1672021210</v>
      </c>
      <c r="I10" s="48">
        <f t="shared" ref="I10:Y10" si="2">I7+I8+I9</f>
        <v>5223432</v>
      </c>
      <c r="J10" s="48">
        <f t="shared" si="2"/>
        <v>83601061</v>
      </c>
      <c r="K10" s="48">
        <f t="shared" si="2"/>
        <v>136815284</v>
      </c>
      <c r="L10" s="48">
        <f t="shared" si="2"/>
        <v>124418267</v>
      </c>
      <c r="M10" s="48">
        <f t="shared" si="2"/>
        <v>0</v>
      </c>
      <c r="N10" s="48">
        <f t="shared" si="2"/>
        <v>2513434</v>
      </c>
      <c r="O10" s="48">
        <f t="shared" si="2"/>
        <v>0</v>
      </c>
      <c r="P10" s="48">
        <f t="shared" si="2"/>
        <v>872</v>
      </c>
      <c r="Q10" s="48">
        <f t="shared" si="2"/>
        <v>0</v>
      </c>
      <c r="R10" s="48">
        <f t="shared" si="2"/>
        <v>0</v>
      </c>
      <c r="S10" s="48">
        <f t="shared" si="2"/>
        <v>0</v>
      </c>
      <c r="T10" s="48">
        <f t="shared" si="2"/>
        <v>0</v>
      </c>
      <c r="U10" s="48">
        <f t="shared" si="2"/>
        <v>715882878</v>
      </c>
      <c r="V10" s="48">
        <f t="shared" si="2"/>
        <v>-329593506</v>
      </c>
      <c r="W10" s="48">
        <f t="shared" si="0"/>
        <v>2162046398</v>
      </c>
      <c r="X10" s="48">
        <f t="shared" si="2"/>
        <v>701810928</v>
      </c>
      <c r="Y10" s="48">
        <f t="shared" si="2"/>
        <v>2863857326</v>
      </c>
    </row>
    <row r="11" spans="1:25" x14ac:dyDescent="0.2">
      <c r="A11" s="392" t="s">
        <v>264</v>
      </c>
      <c r="B11" s="392"/>
      <c r="C11" s="392"/>
      <c r="D11" s="392"/>
      <c r="E11" s="392"/>
      <c r="F11" s="392"/>
      <c r="G11" s="8">
        <v>5</v>
      </c>
      <c r="H11" s="50">
        <v>0</v>
      </c>
      <c r="I11" s="50">
        <v>0</v>
      </c>
      <c r="J11" s="50">
        <v>0</v>
      </c>
      <c r="K11" s="50">
        <v>0</v>
      </c>
      <c r="L11" s="50">
        <v>0</v>
      </c>
      <c r="M11" s="50">
        <v>0</v>
      </c>
      <c r="N11" s="50">
        <v>0</v>
      </c>
      <c r="O11" s="50">
        <v>0</v>
      </c>
      <c r="P11" s="50">
        <v>0</v>
      </c>
      <c r="Q11" s="50">
        <v>0</v>
      </c>
      <c r="R11" s="50">
        <v>0</v>
      </c>
      <c r="S11" s="46">
        <v>0</v>
      </c>
      <c r="T11" s="46">
        <v>0</v>
      </c>
      <c r="U11" s="50">
        <v>0</v>
      </c>
      <c r="V11" s="46">
        <v>104374607</v>
      </c>
      <c r="W11" s="47">
        <f t="shared" si="0"/>
        <v>104374607</v>
      </c>
      <c r="X11" s="46">
        <v>4332639</v>
      </c>
      <c r="Y11" s="47">
        <f t="shared" ref="Y11:Y29" si="3">W11+X11</f>
        <v>108707246</v>
      </c>
    </row>
    <row r="12" spans="1:25" x14ac:dyDescent="0.2">
      <c r="A12" s="392" t="s">
        <v>265</v>
      </c>
      <c r="B12" s="392"/>
      <c r="C12" s="392"/>
      <c r="D12" s="392"/>
      <c r="E12" s="392"/>
      <c r="F12" s="392"/>
      <c r="G12" s="8">
        <v>6</v>
      </c>
      <c r="H12" s="50">
        <v>0</v>
      </c>
      <c r="I12" s="50">
        <v>0</v>
      </c>
      <c r="J12" s="50">
        <v>0</v>
      </c>
      <c r="K12" s="50">
        <v>0</v>
      </c>
      <c r="L12" s="50">
        <v>0</v>
      </c>
      <c r="M12" s="50">
        <v>0</v>
      </c>
      <c r="N12" s="46">
        <v>-263962</v>
      </c>
      <c r="O12" s="50">
        <v>0</v>
      </c>
      <c r="P12" s="50">
        <v>0</v>
      </c>
      <c r="Q12" s="50">
        <v>0</v>
      </c>
      <c r="R12" s="50">
        <v>0</v>
      </c>
      <c r="S12" s="46">
        <v>0</v>
      </c>
      <c r="T12" s="46">
        <v>0</v>
      </c>
      <c r="U12" s="50">
        <v>0</v>
      </c>
      <c r="V12" s="50">
        <v>0</v>
      </c>
      <c r="W12" s="47">
        <f t="shared" si="0"/>
        <v>-263962</v>
      </c>
      <c r="X12" s="46">
        <v>0</v>
      </c>
      <c r="Y12" s="47">
        <f t="shared" si="3"/>
        <v>-263962</v>
      </c>
    </row>
    <row r="13" spans="1:25" ht="26.25" customHeight="1" x14ac:dyDescent="0.2">
      <c r="A13" s="392" t="s">
        <v>266</v>
      </c>
      <c r="B13" s="392"/>
      <c r="C13" s="392"/>
      <c r="D13" s="392"/>
      <c r="E13" s="392"/>
      <c r="F13" s="392"/>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392" t="s">
        <v>411</v>
      </c>
      <c r="B14" s="392"/>
      <c r="C14" s="392"/>
      <c r="D14" s="392"/>
      <c r="E14" s="392"/>
      <c r="F14" s="392"/>
      <c r="G14" s="8">
        <v>8</v>
      </c>
      <c r="H14" s="50">
        <v>0</v>
      </c>
      <c r="I14" s="50">
        <v>0</v>
      </c>
      <c r="J14" s="50">
        <v>0</v>
      </c>
      <c r="K14" s="50">
        <v>0</v>
      </c>
      <c r="L14" s="50">
        <v>0</v>
      </c>
      <c r="M14" s="50">
        <v>0</v>
      </c>
      <c r="N14" s="50">
        <v>0</v>
      </c>
      <c r="O14" s="50">
        <v>0</v>
      </c>
      <c r="P14" s="46">
        <v>97850</v>
      </c>
      <c r="Q14" s="50">
        <v>0</v>
      </c>
      <c r="R14" s="50">
        <v>0</v>
      </c>
      <c r="S14" s="46">
        <v>0</v>
      </c>
      <c r="T14" s="46">
        <v>0</v>
      </c>
      <c r="U14" s="46">
        <v>0</v>
      </c>
      <c r="V14" s="46">
        <v>0</v>
      </c>
      <c r="W14" s="47">
        <f t="shared" si="0"/>
        <v>97850</v>
      </c>
      <c r="X14" s="46">
        <v>0</v>
      </c>
      <c r="Y14" s="47">
        <f t="shared" si="3"/>
        <v>97850</v>
      </c>
    </row>
    <row r="15" spans="1:25" x14ac:dyDescent="0.2">
      <c r="A15" s="392" t="s">
        <v>267</v>
      </c>
      <c r="B15" s="392"/>
      <c r="C15" s="392"/>
      <c r="D15" s="392"/>
      <c r="E15" s="392"/>
      <c r="F15" s="392"/>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392" t="s">
        <v>268</v>
      </c>
      <c r="B16" s="392"/>
      <c r="C16" s="392"/>
      <c r="D16" s="392"/>
      <c r="E16" s="392"/>
      <c r="F16" s="392"/>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392" t="s">
        <v>269</v>
      </c>
      <c r="B17" s="392"/>
      <c r="C17" s="392"/>
      <c r="D17" s="392"/>
      <c r="E17" s="392"/>
      <c r="F17" s="392"/>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392" t="s">
        <v>270</v>
      </c>
      <c r="B18" s="392"/>
      <c r="C18" s="392"/>
      <c r="D18" s="392"/>
      <c r="E18" s="392"/>
      <c r="F18" s="392"/>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392" t="s">
        <v>271</v>
      </c>
      <c r="B19" s="392"/>
      <c r="C19" s="392"/>
      <c r="D19" s="392"/>
      <c r="E19" s="392"/>
      <c r="F19" s="392"/>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392" t="s">
        <v>272</v>
      </c>
      <c r="B20" s="392"/>
      <c r="C20" s="392"/>
      <c r="D20" s="392"/>
      <c r="E20" s="392"/>
      <c r="F20" s="392"/>
      <c r="G20" s="8">
        <v>14</v>
      </c>
      <c r="H20" s="50">
        <v>0</v>
      </c>
      <c r="I20" s="50">
        <v>0</v>
      </c>
      <c r="J20" s="50">
        <v>0</v>
      </c>
      <c r="K20" s="50">
        <v>0</v>
      </c>
      <c r="L20" s="50">
        <v>0</v>
      </c>
      <c r="M20" s="50">
        <v>0</v>
      </c>
      <c r="N20" s="46">
        <v>0</v>
      </c>
      <c r="O20" s="46">
        <v>0</v>
      </c>
      <c r="P20" s="46">
        <v>-17613</v>
      </c>
      <c r="Q20" s="46">
        <v>0</v>
      </c>
      <c r="R20" s="46">
        <v>0</v>
      </c>
      <c r="S20" s="46">
        <v>0</v>
      </c>
      <c r="T20" s="46">
        <v>0</v>
      </c>
      <c r="U20" s="46">
        <v>0</v>
      </c>
      <c r="V20" s="46">
        <v>0</v>
      </c>
      <c r="W20" s="47">
        <f t="shared" si="0"/>
        <v>-17613</v>
      </c>
      <c r="X20" s="46">
        <v>0</v>
      </c>
      <c r="Y20" s="47">
        <f t="shared" si="3"/>
        <v>-17613</v>
      </c>
    </row>
    <row r="21" spans="1:25" ht="30.75" customHeight="1" x14ac:dyDescent="0.2">
      <c r="A21" s="392" t="s">
        <v>412</v>
      </c>
      <c r="B21" s="392"/>
      <c r="C21" s="392"/>
      <c r="D21" s="392"/>
      <c r="E21" s="392"/>
      <c r="F21" s="392"/>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392" t="s">
        <v>413</v>
      </c>
      <c r="B22" s="392"/>
      <c r="C22" s="392"/>
      <c r="D22" s="392"/>
      <c r="E22" s="392"/>
      <c r="F22" s="392"/>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392" t="s">
        <v>414</v>
      </c>
      <c r="B23" s="392"/>
      <c r="C23" s="392"/>
      <c r="D23" s="392"/>
      <c r="E23" s="392"/>
      <c r="F23" s="392"/>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392" t="s">
        <v>273</v>
      </c>
      <c r="B24" s="392"/>
      <c r="C24" s="392"/>
      <c r="D24" s="392"/>
      <c r="E24" s="392"/>
      <c r="F24" s="392"/>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392" t="s">
        <v>415</v>
      </c>
      <c r="B25" s="392"/>
      <c r="C25" s="392"/>
      <c r="D25" s="392"/>
      <c r="E25" s="392"/>
      <c r="F25" s="392"/>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336920926</v>
      </c>
      <c r="Y25" s="47">
        <f t="shared" ref="Y25" si="4">W25+X25</f>
        <v>336920926</v>
      </c>
    </row>
    <row r="26" spans="1:25" x14ac:dyDescent="0.2">
      <c r="A26" s="392" t="s">
        <v>417</v>
      </c>
      <c r="B26" s="392"/>
      <c r="C26" s="392"/>
      <c r="D26" s="392"/>
      <c r="E26" s="392"/>
      <c r="F26" s="392"/>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392" t="s">
        <v>416</v>
      </c>
      <c r="B27" s="392"/>
      <c r="C27" s="392"/>
      <c r="D27" s="392"/>
      <c r="E27" s="392"/>
      <c r="F27" s="392"/>
      <c r="G27" s="8">
        <v>21</v>
      </c>
      <c r="H27" s="46">
        <v>0</v>
      </c>
      <c r="I27" s="46">
        <v>0</v>
      </c>
      <c r="J27" s="46">
        <v>0</v>
      </c>
      <c r="K27" s="46">
        <v>0</v>
      </c>
      <c r="L27" s="46">
        <v>0</v>
      </c>
      <c r="M27" s="46">
        <v>0</v>
      </c>
      <c r="N27" s="46">
        <v>0</v>
      </c>
      <c r="O27" s="46">
        <v>0</v>
      </c>
      <c r="P27" s="46">
        <v>0</v>
      </c>
      <c r="Q27" s="46">
        <v>0</v>
      </c>
      <c r="R27" s="46">
        <v>0</v>
      </c>
      <c r="S27" s="46">
        <v>0</v>
      </c>
      <c r="T27" s="46">
        <v>0</v>
      </c>
      <c r="U27" s="46">
        <v>1756034</v>
      </c>
      <c r="V27" s="46">
        <v>0</v>
      </c>
      <c r="W27" s="47">
        <f t="shared" si="0"/>
        <v>1756034</v>
      </c>
      <c r="X27" s="46">
        <v>0</v>
      </c>
      <c r="Y27" s="47">
        <f t="shared" si="3"/>
        <v>1756034</v>
      </c>
    </row>
    <row r="28" spans="1:25" x14ac:dyDescent="0.2">
      <c r="A28" s="392" t="s">
        <v>418</v>
      </c>
      <c r="B28" s="392"/>
      <c r="C28" s="392"/>
      <c r="D28" s="392"/>
      <c r="E28" s="392"/>
      <c r="F28" s="392"/>
      <c r="G28" s="8">
        <v>22</v>
      </c>
      <c r="H28" s="46">
        <v>0</v>
      </c>
      <c r="I28" s="46">
        <v>0</v>
      </c>
      <c r="J28" s="46">
        <v>0</v>
      </c>
      <c r="K28" s="46">
        <v>0</v>
      </c>
      <c r="L28" s="46">
        <v>0</v>
      </c>
      <c r="M28" s="46">
        <v>0</v>
      </c>
      <c r="N28" s="46">
        <v>0</v>
      </c>
      <c r="O28" s="46">
        <v>0</v>
      </c>
      <c r="P28" s="46">
        <v>0</v>
      </c>
      <c r="Q28" s="46">
        <v>0</v>
      </c>
      <c r="R28" s="46">
        <v>0</v>
      </c>
      <c r="S28" s="46">
        <v>0</v>
      </c>
      <c r="T28" s="46">
        <v>0</v>
      </c>
      <c r="U28" s="46">
        <v>-329593506</v>
      </c>
      <c r="V28" s="46">
        <v>329593506</v>
      </c>
      <c r="W28" s="47">
        <f t="shared" si="0"/>
        <v>0</v>
      </c>
      <c r="X28" s="46">
        <v>0</v>
      </c>
      <c r="Y28" s="47">
        <f t="shared" si="3"/>
        <v>0</v>
      </c>
    </row>
    <row r="29" spans="1:25" x14ac:dyDescent="0.2">
      <c r="A29" s="392" t="s">
        <v>419</v>
      </c>
      <c r="B29" s="392"/>
      <c r="C29" s="392"/>
      <c r="D29" s="392"/>
      <c r="E29" s="392"/>
      <c r="F29" s="392"/>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393" t="s">
        <v>420</v>
      </c>
      <c r="B30" s="393"/>
      <c r="C30" s="393"/>
      <c r="D30" s="393"/>
      <c r="E30" s="393"/>
      <c r="F30" s="393"/>
      <c r="G30" s="10">
        <v>24</v>
      </c>
      <c r="H30" s="49">
        <f>SUM(H10:H29)</f>
        <v>1672021210</v>
      </c>
      <c r="I30" s="49">
        <f t="shared" ref="I30:Y30" si="5">SUM(I10:I29)</f>
        <v>5223432</v>
      </c>
      <c r="J30" s="49">
        <f t="shared" si="5"/>
        <v>83601061</v>
      </c>
      <c r="K30" s="49">
        <f t="shared" si="5"/>
        <v>136815284</v>
      </c>
      <c r="L30" s="49">
        <f t="shared" si="5"/>
        <v>124418267</v>
      </c>
      <c r="M30" s="49">
        <f t="shared" si="5"/>
        <v>0</v>
      </c>
      <c r="N30" s="49">
        <f t="shared" si="5"/>
        <v>2249472</v>
      </c>
      <c r="O30" s="49">
        <f t="shared" si="5"/>
        <v>0</v>
      </c>
      <c r="P30" s="49">
        <f t="shared" si="5"/>
        <v>81109</v>
      </c>
      <c r="Q30" s="49">
        <f t="shared" si="5"/>
        <v>0</v>
      </c>
      <c r="R30" s="49">
        <f t="shared" si="5"/>
        <v>0</v>
      </c>
      <c r="S30" s="49">
        <f t="shared" si="5"/>
        <v>0</v>
      </c>
      <c r="T30" s="49">
        <f t="shared" si="5"/>
        <v>0</v>
      </c>
      <c r="U30" s="49">
        <f t="shared" si="5"/>
        <v>388045406</v>
      </c>
      <c r="V30" s="49">
        <f t="shared" si="5"/>
        <v>104374607</v>
      </c>
      <c r="W30" s="49">
        <f t="shared" si="5"/>
        <v>2267993314</v>
      </c>
      <c r="X30" s="49">
        <f t="shared" si="5"/>
        <v>1043064493</v>
      </c>
      <c r="Y30" s="49">
        <f t="shared" si="5"/>
        <v>3311057807</v>
      </c>
    </row>
    <row r="31" spans="1:25" x14ac:dyDescent="0.2">
      <c r="A31" s="394" t="s">
        <v>274</v>
      </c>
      <c r="B31" s="395"/>
      <c r="C31" s="395"/>
      <c r="D31" s="395"/>
      <c r="E31" s="395"/>
      <c r="F31" s="395"/>
      <c r="G31" s="395"/>
      <c r="H31" s="395"/>
      <c r="I31" s="395"/>
      <c r="J31" s="395"/>
      <c r="K31" s="395"/>
      <c r="L31" s="395"/>
      <c r="M31" s="395"/>
      <c r="N31" s="395"/>
      <c r="O31" s="395"/>
      <c r="P31" s="395"/>
      <c r="Q31" s="395"/>
      <c r="R31" s="395"/>
      <c r="S31" s="395"/>
      <c r="T31" s="395"/>
      <c r="U31" s="395"/>
      <c r="V31" s="395"/>
      <c r="W31" s="395"/>
      <c r="X31" s="395"/>
      <c r="Y31" s="395"/>
    </row>
    <row r="32" spans="1:25" ht="36.75" customHeight="1" x14ac:dyDescent="0.2">
      <c r="A32" s="390" t="s">
        <v>275</v>
      </c>
      <c r="B32" s="390"/>
      <c r="C32" s="390"/>
      <c r="D32" s="390"/>
      <c r="E32" s="390"/>
      <c r="F32" s="390"/>
      <c r="G32" s="9">
        <v>25</v>
      </c>
      <c r="H32" s="48">
        <f>SUM(H12:H20)</f>
        <v>0</v>
      </c>
      <c r="I32" s="48">
        <f t="shared" ref="I32:Y32" si="6">SUM(I12:I20)</f>
        <v>0</v>
      </c>
      <c r="J32" s="48">
        <f t="shared" si="6"/>
        <v>0</v>
      </c>
      <c r="K32" s="48">
        <f t="shared" si="6"/>
        <v>0</v>
      </c>
      <c r="L32" s="48">
        <f t="shared" si="6"/>
        <v>0</v>
      </c>
      <c r="M32" s="48">
        <f t="shared" si="6"/>
        <v>0</v>
      </c>
      <c r="N32" s="48">
        <f t="shared" si="6"/>
        <v>-263962</v>
      </c>
      <c r="O32" s="48">
        <f t="shared" si="6"/>
        <v>0</v>
      </c>
      <c r="P32" s="48">
        <f t="shared" si="6"/>
        <v>80237</v>
      </c>
      <c r="Q32" s="48">
        <f t="shared" si="6"/>
        <v>0</v>
      </c>
      <c r="R32" s="48">
        <f t="shared" si="6"/>
        <v>0</v>
      </c>
      <c r="S32" s="48">
        <f t="shared" si="6"/>
        <v>0</v>
      </c>
      <c r="T32" s="48">
        <f t="shared" si="6"/>
        <v>0</v>
      </c>
      <c r="U32" s="48">
        <f t="shared" si="6"/>
        <v>0</v>
      </c>
      <c r="V32" s="48">
        <f t="shared" si="6"/>
        <v>0</v>
      </c>
      <c r="W32" s="48">
        <f t="shared" si="6"/>
        <v>-183725</v>
      </c>
      <c r="X32" s="48">
        <f t="shared" si="6"/>
        <v>0</v>
      </c>
      <c r="Y32" s="48">
        <f t="shared" si="6"/>
        <v>-183725</v>
      </c>
    </row>
    <row r="33" spans="1:25" ht="31.5" customHeight="1" x14ac:dyDescent="0.2">
      <c r="A33" s="390" t="s">
        <v>421</v>
      </c>
      <c r="B33" s="390"/>
      <c r="C33" s="390"/>
      <c r="D33" s="390"/>
      <c r="E33" s="390"/>
      <c r="F33" s="390"/>
      <c r="G33" s="9">
        <v>26</v>
      </c>
      <c r="H33" s="48">
        <f>H11+H32</f>
        <v>0</v>
      </c>
      <c r="I33" s="48">
        <f t="shared" ref="I33:Y33" si="7">I11+I32</f>
        <v>0</v>
      </c>
      <c r="J33" s="48">
        <f t="shared" si="7"/>
        <v>0</v>
      </c>
      <c r="K33" s="48">
        <f t="shared" si="7"/>
        <v>0</v>
      </c>
      <c r="L33" s="48">
        <f t="shared" si="7"/>
        <v>0</v>
      </c>
      <c r="M33" s="48">
        <f t="shared" si="7"/>
        <v>0</v>
      </c>
      <c r="N33" s="48">
        <f t="shared" si="7"/>
        <v>-263962</v>
      </c>
      <c r="O33" s="48">
        <f t="shared" si="7"/>
        <v>0</v>
      </c>
      <c r="P33" s="48">
        <f t="shared" si="7"/>
        <v>80237</v>
      </c>
      <c r="Q33" s="48">
        <f t="shared" si="7"/>
        <v>0</v>
      </c>
      <c r="R33" s="48">
        <f t="shared" si="7"/>
        <v>0</v>
      </c>
      <c r="S33" s="48">
        <f t="shared" si="7"/>
        <v>0</v>
      </c>
      <c r="T33" s="48">
        <f t="shared" si="7"/>
        <v>0</v>
      </c>
      <c r="U33" s="48">
        <f t="shared" si="7"/>
        <v>0</v>
      </c>
      <c r="V33" s="48">
        <f t="shared" si="7"/>
        <v>104374607</v>
      </c>
      <c r="W33" s="48">
        <f t="shared" si="7"/>
        <v>104190882</v>
      </c>
      <c r="X33" s="48">
        <f t="shared" si="7"/>
        <v>4332639</v>
      </c>
      <c r="Y33" s="48">
        <f t="shared" si="7"/>
        <v>108523521</v>
      </c>
    </row>
    <row r="34" spans="1:25" ht="30.75" customHeight="1" x14ac:dyDescent="0.2">
      <c r="A34" s="391" t="s">
        <v>422</v>
      </c>
      <c r="B34" s="391"/>
      <c r="C34" s="391"/>
      <c r="D34" s="391"/>
      <c r="E34" s="391"/>
      <c r="F34" s="391"/>
      <c r="G34" s="10">
        <v>27</v>
      </c>
      <c r="H34" s="49">
        <f>SUM(H21:H29)</f>
        <v>0</v>
      </c>
      <c r="I34" s="49">
        <f t="shared" ref="I34:Y34" si="8">SUM(I21:I29)</f>
        <v>0</v>
      </c>
      <c r="J34" s="49">
        <f t="shared" si="8"/>
        <v>0</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-327837472</v>
      </c>
      <c r="V34" s="49">
        <f t="shared" si="8"/>
        <v>329593506</v>
      </c>
      <c r="W34" s="49">
        <f t="shared" si="8"/>
        <v>1756034</v>
      </c>
      <c r="X34" s="49">
        <f t="shared" si="8"/>
        <v>336920926</v>
      </c>
      <c r="Y34" s="49">
        <f t="shared" si="8"/>
        <v>338676960</v>
      </c>
    </row>
    <row r="35" spans="1:25" x14ac:dyDescent="0.2">
      <c r="A35" s="394" t="s">
        <v>276</v>
      </c>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row>
    <row r="36" spans="1:25" x14ac:dyDescent="0.2">
      <c r="A36" s="397" t="s">
        <v>296</v>
      </c>
      <c r="B36" s="397"/>
      <c r="C36" s="397"/>
      <c r="D36" s="397"/>
      <c r="E36" s="397"/>
      <c r="F36" s="397"/>
      <c r="G36" s="8">
        <v>28</v>
      </c>
      <c r="H36" s="46">
        <v>1672021210</v>
      </c>
      <c r="I36" s="46">
        <v>5223432</v>
      </c>
      <c r="J36" s="46">
        <v>83601061</v>
      </c>
      <c r="K36" s="46">
        <v>136815284</v>
      </c>
      <c r="L36" s="46">
        <v>124418267</v>
      </c>
      <c r="M36" s="46">
        <v>0</v>
      </c>
      <c r="N36" s="46">
        <v>2249472</v>
      </c>
      <c r="O36" s="46">
        <v>0</v>
      </c>
      <c r="P36" s="46">
        <v>81109</v>
      </c>
      <c r="Q36" s="46">
        <v>0</v>
      </c>
      <c r="R36" s="46">
        <v>0</v>
      </c>
      <c r="S36" s="46">
        <v>0</v>
      </c>
      <c r="T36" s="46">
        <v>0</v>
      </c>
      <c r="U36" s="46">
        <v>388045406</v>
      </c>
      <c r="V36" s="46">
        <v>104374607</v>
      </c>
      <c r="W36" s="47">
        <f>H36+I36+J36+K36-L36+M36+N36+O36+P36+Q36+R36+U36+V36+S36+T36</f>
        <v>2267993314</v>
      </c>
      <c r="X36" s="46">
        <v>1043064493</v>
      </c>
      <c r="Y36" s="47">
        <f t="shared" ref="Y36:Y38" si="9">W36+X36</f>
        <v>3311057807</v>
      </c>
    </row>
    <row r="37" spans="1:25" x14ac:dyDescent="0.2">
      <c r="A37" s="392" t="s">
        <v>262</v>
      </c>
      <c r="B37" s="392"/>
      <c r="C37" s="392"/>
      <c r="D37" s="392"/>
      <c r="E37" s="392"/>
      <c r="F37" s="392"/>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392" t="s">
        <v>263</v>
      </c>
      <c r="B38" s="392"/>
      <c r="C38" s="392"/>
      <c r="D38" s="392"/>
      <c r="E38" s="392"/>
      <c r="F38" s="392"/>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398" t="s">
        <v>423</v>
      </c>
      <c r="B39" s="398"/>
      <c r="C39" s="398"/>
      <c r="D39" s="398"/>
      <c r="E39" s="398"/>
      <c r="F39" s="398"/>
      <c r="G39" s="9">
        <v>31</v>
      </c>
      <c r="H39" s="48">
        <f>H36+H37+H38</f>
        <v>1672021210</v>
      </c>
      <c r="I39" s="48">
        <f t="shared" ref="I39:Y39" si="11">I36+I37+I38</f>
        <v>5223432</v>
      </c>
      <c r="J39" s="48">
        <f t="shared" si="11"/>
        <v>83601061</v>
      </c>
      <c r="K39" s="48">
        <f t="shared" si="11"/>
        <v>136815284</v>
      </c>
      <c r="L39" s="48">
        <f t="shared" si="11"/>
        <v>124418267</v>
      </c>
      <c r="M39" s="48">
        <f t="shared" si="11"/>
        <v>0</v>
      </c>
      <c r="N39" s="48">
        <f t="shared" si="11"/>
        <v>2249472</v>
      </c>
      <c r="O39" s="48">
        <f t="shared" si="11"/>
        <v>0</v>
      </c>
      <c r="P39" s="48">
        <f t="shared" si="11"/>
        <v>81109</v>
      </c>
      <c r="Q39" s="48">
        <f t="shared" si="11"/>
        <v>0</v>
      </c>
      <c r="R39" s="48">
        <f t="shared" si="11"/>
        <v>0</v>
      </c>
      <c r="S39" s="48">
        <f t="shared" si="11"/>
        <v>0</v>
      </c>
      <c r="T39" s="48">
        <f t="shared" si="11"/>
        <v>0</v>
      </c>
      <c r="U39" s="48">
        <f t="shared" si="11"/>
        <v>388045406</v>
      </c>
      <c r="V39" s="48">
        <f t="shared" si="11"/>
        <v>104374607</v>
      </c>
      <c r="W39" s="48">
        <f t="shared" si="11"/>
        <v>2267993314</v>
      </c>
      <c r="X39" s="48">
        <f t="shared" si="11"/>
        <v>1043064493</v>
      </c>
      <c r="Y39" s="48">
        <f t="shared" si="11"/>
        <v>3311057807</v>
      </c>
    </row>
    <row r="40" spans="1:25" x14ac:dyDescent="0.2">
      <c r="A40" s="392" t="s">
        <v>264</v>
      </c>
      <c r="B40" s="392"/>
      <c r="C40" s="392"/>
      <c r="D40" s="392"/>
      <c r="E40" s="392"/>
      <c r="F40" s="392"/>
      <c r="G40" s="8">
        <v>32</v>
      </c>
      <c r="H40" s="50">
        <v>0</v>
      </c>
      <c r="I40" s="50">
        <v>0</v>
      </c>
      <c r="J40" s="50">
        <v>0</v>
      </c>
      <c r="K40" s="50">
        <v>0</v>
      </c>
      <c r="L40" s="50">
        <v>0</v>
      </c>
      <c r="M40" s="50">
        <v>0</v>
      </c>
      <c r="N40" s="50">
        <v>0</v>
      </c>
      <c r="O40" s="50">
        <v>0</v>
      </c>
      <c r="P40" s="50">
        <v>0</v>
      </c>
      <c r="Q40" s="50">
        <v>0</v>
      </c>
      <c r="R40" s="50">
        <v>0</v>
      </c>
      <c r="S40" s="46">
        <v>0</v>
      </c>
      <c r="T40" s="46">
        <v>0</v>
      </c>
      <c r="U40" s="50">
        <v>0</v>
      </c>
      <c r="V40" s="46">
        <v>147684491</v>
      </c>
      <c r="W40" s="47">
        <f t="shared" si="10"/>
        <v>147684491</v>
      </c>
      <c r="X40" s="46">
        <v>12706694</v>
      </c>
      <c r="Y40" s="47">
        <f t="shared" ref="Y40:Y58" si="12">W40+X40</f>
        <v>160391185</v>
      </c>
    </row>
    <row r="41" spans="1:25" x14ac:dyDescent="0.2">
      <c r="A41" s="392" t="s">
        <v>265</v>
      </c>
      <c r="B41" s="392"/>
      <c r="C41" s="392"/>
      <c r="D41" s="392"/>
      <c r="E41" s="392"/>
      <c r="F41" s="392"/>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392" t="s">
        <v>277</v>
      </c>
      <c r="B42" s="392"/>
      <c r="C42" s="392"/>
      <c r="D42" s="392"/>
      <c r="E42" s="392"/>
      <c r="F42" s="392"/>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392" t="s">
        <v>411</v>
      </c>
      <c r="B43" s="392"/>
      <c r="C43" s="392"/>
      <c r="D43" s="392"/>
      <c r="E43" s="392"/>
      <c r="F43" s="392"/>
      <c r="G43" s="8">
        <v>35</v>
      </c>
      <c r="H43" s="50">
        <v>0</v>
      </c>
      <c r="I43" s="50">
        <v>0</v>
      </c>
      <c r="J43" s="50">
        <v>0</v>
      </c>
      <c r="K43" s="50">
        <v>0</v>
      </c>
      <c r="L43" s="50">
        <v>0</v>
      </c>
      <c r="M43" s="50">
        <v>0</v>
      </c>
      <c r="N43" s="50">
        <v>0</v>
      </c>
      <c r="O43" s="50">
        <v>0</v>
      </c>
      <c r="P43" s="46">
        <v>-26827</v>
      </c>
      <c r="Q43" s="50">
        <v>0</v>
      </c>
      <c r="R43" s="50">
        <v>0</v>
      </c>
      <c r="S43" s="46">
        <v>0</v>
      </c>
      <c r="T43" s="46">
        <v>0</v>
      </c>
      <c r="U43" s="46">
        <v>0</v>
      </c>
      <c r="V43" s="46">
        <v>0</v>
      </c>
      <c r="W43" s="47">
        <f t="shared" si="10"/>
        <v>-26827</v>
      </c>
      <c r="X43" s="46">
        <v>0</v>
      </c>
      <c r="Y43" s="47">
        <f t="shared" si="12"/>
        <v>-26827</v>
      </c>
    </row>
    <row r="44" spans="1:25" ht="21" customHeight="1" x14ac:dyDescent="0.2">
      <c r="A44" s="392" t="s">
        <v>267</v>
      </c>
      <c r="B44" s="392"/>
      <c r="C44" s="392"/>
      <c r="D44" s="392"/>
      <c r="E44" s="392"/>
      <c r="F44" s="392"/>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392" t="s">
        <v>268</v>
      </c>
      <c r="B45" s="392"/>
      <c r="C45" s="392"/>
      <c r="D45" s="392"/>
      <c r="E45" s="392"/>
      <c r="F45" s="392"/>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392" t="s">
        <v>278</v>
      </c>
      <c r="B46" s="392"/>
      <c r="C46" s="392"/>
      <c r="D46" s="392"/>
      <c r="E46" s="392"/>
      <c r="F46" s="392"/>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392" t="s">
        <v>270</v>
      </c>
      <c r="B47" s="392"/>
      <c r="C47" s="392"/>
      <c r="D47" s="392"/>
      <c r="E47" s="392"/>
      <c r="F47" s="392"/>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392" t="s">
        <v>271</v>
      </c>
      <c r="B48" s="392"/>
      <c r="C48" s="392"/>
      <c r="D48" s="392"/>
      <c r="E48" s="392"/>
      <c r="F48" s="392"/>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392" t="s">
        <v>272</v>
      </c>
      <c r="B49" s="392"/>
      <c r="C49" s="392"/>
      <c r="D49" s="392"/>
      <c r="E49" s="392"/>
      <c r="F49" s="392"/>
      <c r="G49" s="8">
        <v>41</v>
      </c>
      <c r="H49" s="50">
        <v>0</v>
      </c>
      <c r="I49" s="50">
        <v>0</v>
      </c>
      <c r="J49" s="50">
        <v>0</v>
      </c>
      <c r="K49" s="50">
        <v>0</v>
      </c>
      <c r="L49" s="50">
        <v>0</v>
      </c>
      <c r="M49" s="50">
        <v>0</v>
      </c>
      <c r="N49" s="46">
        <v>0</v>
      </c>
      <c r="O49" s="46">
        <v>0</v>
      </c>
      <c r="P49" s="46">
        <v>4829</v>
      </c>
      <c r="Q49" s="46">
        <v>0</v>
      </c>
      <c r="R49" s="46">
        <v>0</v>
      </c>
      <c r="S49" s="46">
        <v>0</v>
      </c>
      <c r="T49" s="46">
        <v>0</v>
      </c>
      <c r="U49" s="46">
        <v>0</v>
      </c>
      <c r="V49" s="46">
        <v>0</v>
      </c>
      <c r="W49" s="47">
        <f t="shared" si="10"/>
        <v>4829</v>
      </c>
      <c r="X49" s="46">
        <v>0</v>
      </c>
      <c r="Y49" s="47">
        <f t="shared" si="12"/>
        <v>4829</v>
      </c>
    </row>
    <row r="50" spans="1:25" ht="24" customHeight="1" x14ac:dyDescent="0.2">
      <c r="A50" s="392" t="s">
        <v>412</v>
      </c>
      <c r="B50" s="392"/>
      <c r="C50" s="392"/>
      <c r="D50" s="392"/>
      <c r="E50" s="392"/>
      <c r="F50" s="392"/>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392" t="s">
        <v>413</v>
      </c>
      <c r="B51" s="392"/>
      <c r="C51" s="392"/>
      <c r="D51" s="392"/>
      <c r="E51" s="392"/>
      <c r="F51" s="392"/>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392" t="s">
        <v>414</v>
      </c>
      <c r="B52" s="392"/>
      <c r="C52" s="392"/>
      <c r="D52" s="392"/>
      <c r="E52" s="392"/>
      <c r="F52" s="392"/>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392" t="s">
        <v>273</v>
      </c>
      <c r="B53" s="392"/>
      <c r="C53" s="392"/>
      <c r="D53" s="392"/>
      <c r="E53" s="392"/>
      <c r="F53" s="392"/>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392" t="s">
        <v>415</v>
      </c>
      <c r="B54" s="392"/>
      <c r="C54" s="392"/>
      <c r="D54" s="392"/>
      <c r="E54" s="392"/>
      <c r="F54" s="392"/>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392" t="s">
        <v>424</v>
      </c>
      <c r="B55" s="392"/>
      <c r="C55" s="392"/>
      <c r="D55" s="392"/>
      <c r="E55" s="392"/>
      <c r="F55" s="392"/>
      <c r="G55" s="8">
        <v>47</v>
      </c>
      <c r="H55" s="46">
        <v>0</v>
      </c>
      <c r="I55" s="46">
        <v>0</v>
      </c>
      <c r="J55" s="46">
        <v>0</v>
      </c>
      <c r="K55" s="46">
        <v>0</v>
      </c>
      <c r="L55" s="46">
        <v>0</v>
      </c>
      <c r="M55" s="46">
        <v>0</v>
      </c>
      <c r="N55" s="46">
        <v>0</v>
      </c>
      <c r="O55" s="46">
        <v>0</v>
      </c>
      <c r="P55" s="46">
        <v>0</v>
      </c>
      <c r="Q55" s="46">
        <v>0</v>
      </c>
      <c r="R55" s="46">
        <v>0</v>
      </c>
      <c r="S55" s="46">
        <v>0</v>
      </c>
      <c r="T55" s="46">
        <v>0</v>
      </c>
      <c r="U55" s="46">
        <v>-146265489</v>
      </c>
      <c r="V55" s="46">
        <v>0</v>
      </c>
      <c r="W55" s="47">
        <f t="shared" si="10"/>
        <v>-146265489</v>
      </c>
      <c r="X55" s="46">
        <v>-42766489</v>
      </c>
      <c r="Y55" s="47">
        <f t="shared" si="12"/>
        <v>-189031978</v>
      </c>
    </row>
    <row r="56" spans="1:25" x14ac:dyDescent="0.2">
      <c r="A56" s="392" t="s">
        <v>416</v>
      </c>
      <c r="B56" s="392"/>
      <c r="C56" s="392"/>
      <c r="D56" s="392"/>
      <c r="E56" s="392"/>
      <c r="F56" s="392"/>
      <c r="G56" s="8">
        <v>48</v>
      </c>
      <c r="H56" s="46">
        <v>0</v>
      </c>
      <c r="I56" s="46">
        <v>0</v>
      </c>
      <c r="J56" s="46">
        <v>0</v>
      </c>
      <c r="K56" s="46">
        <v>0</v>
      </c>
      <c r="L56" s="46">
        <v>0</v>
      </c>
      <c r="M56" s="46">
        <v>0</v>
      </c>
      <c r="N56" s="46">
        <v>38533600</v>
      </c>
      <c r="O56" s="46">
        <v>0</v>
      </c>
      <c r="P56" s="46">
        <v>0</v>
      </c>
      <c r="Q56" s="46">
        <v>0</v>
      </c>
      <c r="R56" s="46">
        <v>0</v>
      </c>
      <c r="S56" s="46">
        <v>0</v>
      </c>
      <c r="T56" s="46">
        <v>0</v>
      </c>
      <c r="U56" s="46">
        <v>2739417</v>
      </c>
      <c r="V56" s="46">
        <v>0</v>
      </c>
      <c r="W56" s="47">
        <f t="shared" si="10"/>
        <v>41273017</v>
      </c>
      <c r="X56" s="46">
        <v>0</v>
      </c>
      <c r="Y56" s="47">
        <f t="shared" si="12"/>
        <v>41273017</v>
      </c>
    </row>
    <row r="57" spans="1:25" x14ac:dyDescent="0.2">
      <c r="A57" s="392" t="s">
        <v>425</v>
      </c>
      <c r="B57" s="392"/>
      <c r="C57" s="392"/>
      <c r="D57" s="392"/>
      <c r="E57" s="392"/>
      <c r="F57" s="392"/>
      <c r="G57" s="8">
        <v>49</v>
      </c>
      <c r="H57" s="46">
        <v>0</v>
      </c>
      <c r="I57" s="46">
        <v>0</v>
      </c>
      <c r="J57" s="46">
        <v>0</v>
      </c>
      <c r="K57" s="46">
        <v>0</v>
      </c>
      <c r="L57" s="46">
        <v>0</v>
      </c>
      <c r="M57" s="46">
        <v>0</v>
      </c>
      <c r="N57" s="46">
        <v>-2249472</v>
      </c>
      <c r="O57" s="46">
        <v>0</v>
      </c>
      <c r="P57" s="46">
        <v>0</v>
      </c>
      <c r="Q57" s="46">
        <v>0</v>
      </c>
      <c r="R57" s="46">
        <v>0</v>
      </c>
      <c r="S57" s="46">
        <v>0</v>
      </c>
      <c r="T57" s="46">
        <v>0</v>
      </c>
      <c r="U57" s="46">
        <v>106624079</v>
      </c>
      <c r="V57" s="46">
        <v>-104374607</v>
      </c>
      <c r="W57" s="47">
        <f t="shared" si="10"/>
        <v>0</v>
      </c>
      <c r="X57" s="46">
        <v>0</v>
      </c>
      <c r="Y57" s="47">
        <f t="shared" si="12"/>
        <v>0</v>
      </c>
    </row>
    <row r="58" spans="1:25" x14ac:dyDescent="0.2">
      <c r="A58" s="392" t="s">
        <v>419</v>
      </c>
      <c r="B58" s="392"/>
      <c r="C58" s="392"/>
      <c r="D58" s="392"/>
      <c r="E58" s="392"/>
      <c r="F58" s="392"/>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393" t="s">
        <v>426</v>
      </c>
      <c r="B59" s="393"/>
      <c r="C59" s="393"/>
      <c r="D59" s="393"/>
      <c r="E59" s="393"/>
      <c r="F59" s="393"/>
      <c r="G59" s="10">
        <v>51</v>
      </c>
      <c r="H59" s="49">
        <f>SUM(H39:H58)</f>
        <v>1672021210</v>
      </c>
      <c r="I59" s="49">
        <f t="shared" ref="I59:Y59" si="13">SUM(I39:I58)</f>
        <v>5223432</v>
      </c>
      <c r="J59" s="49">
        <f t="shared" si="13"/>
        <v>83601061</v>
      </c>
      <c r="K59" s="49">
        <f t="shared" si="13"/>
        <v>136815284</v>
      </c>
      <c r="L59" s="49">
        <f t="shared" si="13"/>
        <v>124418267</v>
      </c>
      <c r="M59" s="49">
        <f t="shared" si="13"/>
        <v>0</v>
      </c>
      <c r="N59" s="49">
        <f t="shared" si="13"/>
        <v>38533600</v>
      </c>
      <c r="O59" s="49">
        <f t="shared" si="13"/>
        <v>0</v>
      </c>
      <c r="P59" s="49">
        <f t="shared" si="13"/>
        <v>59111</v>
      </c>
      <c r="Q59" s="49">
        <f t="shared" si="13"/>
        <v>0</v>
      </c>
      <c r="R59" s="49">
        <f t="shared" si="13"/>
        <v>0</v>
      </c>
      <c r="S59" s="49">
        <f t="shared" si="13"/>
        <v>0</v>
      </c>
      <c r="T59" s="49">
        <f t="shared" si="13"/>
        <v>0</v>
      </c>
      <c r="U59" s="49">
        <f t="shared" si="13"/>
        <v>351143413</v>
      </c>
      <c r="V59" s="49">
        <f t="shared" si="13"/>
        <v>147684491</v>
      </c>
      <c r="W59" s="49">
        <f t="shared" si="13"/>
        <v>2310663335</v>
      </c>
      <c r="X59" s="49">
        <f t="shared" si="13"/>
        <v>1013004698</v>
      </c>
      <c r="Y59" s="49">
        <f t="shared" si="13"/>
        <v>3323668033</v>
      </c>
    </row>
    <row r="60" spans="1:25" x14ac:dyDescent="0.2">
      <c r="A60" s="394" t="s">
        <v>274</v>
      </c>
      <c r="B60" s="395"/>
      <c r="C60" s="395"/>
      <c r="D60" s="395"/>
      <c r="E60" s="395"/>
      <c r="F60" s="395"/>
      <c r="G60" s="395"/>
      <c r="H60" s="395"/>
      <c r="I60" s="395"/>
      <c r="J60" s="395"/>
      <c r="K60" s="395"/>
      <c r="L60" s="395"/>
      <c r="M60" s="395"/>
      <c r="N60" s="395"/>
      <c r="O60" s="395"/>
      <c r="P60" s="395"/>
      <c r="Q60" s="395"/>
      <c r="R60" s="395"/>
      <c r="S60" s="395"/>
      <c r="T60" s="395"/>
      <c r="U60" s="395"/>
      <c r="V60" s="395"/>
      <c r="W60" s="395"/>
      <c r="X60" s="395"/>
      <c r="Y60" s="395"/>
    </row>
    <row r="61" spans="1:25" ht="31.5" customHeight="1" x14ac:dyDescent="0.2">
      <c r="A61" s="390" t="s">
        <v>427</v>
      </c>
      <c r="B61" s="390"/>
      <c r="C61" s="390"/>
      <c r="D61" s="390"/>
      <c r="E61" s="390"/>
      <c r="F61" s="390"/>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-21998</v>
      </c>
      <c r="Q61" s="48">
        <f t="shared" si="14"/>
        <v>0</v>
      </c>
      <c r="R61" s="48">
        <f t="shared" si="14"/>
        <v>0</v>
      </c>
      <c r="S61" s="48">
        <f t="shared" si="14"/>
        <v>0</v>
      </c>
      <c r="T61" s="48">
        <f t="shared" si="14"/>
        <v>0</v>
      </c>
      <c r="U61" s="48">
        <f t="shared" si="14"/>
        <v>0</v>
      </c>
      <c r="V61" s="48">
        <f t="shared" si="14"/>
        <v>0</v>
      </c>
      <c r="W61" s="48">
        <f t="shared" si="14"/>
        <v>-21998</v>
      </c>
      <c r="X61" s="48">
        <f t="shared" si="14"/>
        <v>0</v>
      </c>
      <c r="Y61" s="48">
        <f t="shared" si="14"/>
        <v>-21998</v>
      </c>
    </row>
    <row r="62" spans="1:25" ht="27.75" customHeight="1" x14ac:dyDescent="0.2">
      <c r="A62" s="390" t="s">
        <v>428</v>
      </c>
      <c r="B62" s="390"/>
      <c r="C62" s="390"/>
      <c r="D62" s="390"/>
      <c r="E62" s="390"/>
      <c r="F62" s="390"/>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-21998</v>
      </c>
      <c r="Q62" s="48">
        <f t="shared" si="15"/>
        <v>0</v>
      </c>
      <c r="R62" s="48">
        <f t="shared" si="15"/>
        <v>0</v>
      </c>
      <c r="S62" s="48">
        <f t="shared" si="15"/>
        <v>0</v>
      </c>
      <c r="T62" s="48">
        <f t="shared" si="15"/>
        <v>0</v>
      </c>
      <c r="U62" s="48">
        <f t="shared" si="15"/>
        <v>0</v>
      </c>
      <c r="V62" s="48">
        <f t="shared" si="15"/>
        <v>147684491</v>
      </c>
      <c r="W62" s="48">
        <f t="shared" si="15"/>
        <v>147662493</v>
      </c>
      <c r="X62" s="48">
        <f t="shared" si="15"/>
        <v>12706694</v>
      </c>
      <c r="Y62" s="48">
        <f t="shared" si="15"/>
        <v>160369187</v>
      </c>
    </row>
    <row r="63" spans="1:25" ht="29.25" customHeight="1" x14ac:dyDescent="0.2">
      <c r="A63" s="391" t="s">
        <v>429</v>
      </c>
      <c r="B63" s="391"/>
      <c r="C63" s="391"/>
      <c r="D63" s="391"/>
      <c r="E63" s="391"/>
      <c r="F63" s="391"/>
      <c r="G63" s="10">
        <v>54</v>
      </c>
      <c r="H63" s="49">
        <f>SUM(H50:H58)</f>
        <v>0</v>
      </c>
      <c r="I63" s="49">
        <f t="shared" ref="I63:Y63" si="16">SUM(I50:I58)</f>
        <v>0</v>
      </c>
      <c r="J63" s="49">
        <f t="shared" si="16"/>
        <v>0</v>
      </c>
      <c r="K63" s="49">
        <f t="shared" si="16"/>
        <v>0</v>
      </c>
      <c r="L63" s="49">
        <f t="shared" si="16"/>
        <v>0</v>
      </c>
      <c r="M63" s="49">
        <f t="shared" si="16"/>
        <v>0</v>
      </c>
      <c r="N63" s="49">
        <f t="shared" si="16"/>
        <v>36284128</v>
      </c>
      <c r="O63" s="49">
        <f t="shared" si="16"/>
        <v>0</v>
      </c>
      <c r="P63" s="49">
        <f t="shared" si="16"/>
        <v>0</v>
      </c>
      <c r="Q63" s="49">
        <f t="shared" si="16"/>
        <v>0</v>
      </c>
      <c r="R63" s="49">
        <f t="shared" si="16"/>
        <v>0</v>
      </c>
      <c r="S63" s="49">
        <f t="shared" si="16"/>
        <v>0</v>
      </c>
      <c r="T63" s="49">
        <f t="shared" si="16"/>
        <v>0</v>
      </c>
      <c r="U63" s="49">
        <f t="shared" si="16"/>
        <v>-36901993</v>
      </c>
      <c r="V63" s="49">
        <f t="shared" si="16"/>
        <v>-104374607</v>
      </c>
      <c r="W63" s="49">
        <f t="shared" si="16"/>
        <v>-104992472</v>
      </c>
      <c r="X63" s="49">
        <f t="shared" si="16"/>
        <v>-42766489</v>
      </c>
      <c r="Y63" s="49">
        <f t="shared" si="16"/>
        <v>-147758961</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7"/>
  <sheetViews>
    <sheetView topLeftCell="A228" zoomScale="80" zoomScaleNormal="80" workbookViewId="0">
      <selection activeCell="K106" sqref="K106"/>
    </sheetView>
  </sheetViews>
  <sheetFormatPr defaultRowHeight="12.75" x14ac:dyDescent="0.2"/>
  <cols>
    <col min="1" max="1" width="55.7109375" customWidth="1"/>
    <col min="2" max="2" width="11.28515625" bestFit="1" customWidth="1"/>
    <col min="3" max="3" width="13.5703125" bestFit="1" customWidth="1"/>
    <col min="4" max="4" width="9.85546875" bestFit="1" customWidth="1"/>
    <col min="5" max="5" width="12.28515625" customWidth="1"/>
    <col min="6" max="6" width="10.42578125" customWidth="1"/>
    <col min="7" max="7" width="120.85546875" customWidth="1"/>
    <col min="8" max="8" width="13.85546875" style="240" bestFit="1" customWidth="1"/>
    <col min="10" max="10" width="8.5703125" bestFit="1" customWidth="1"/>
  </cols>
  <sheetData>
    <row r="1" spans="1:10" ht="12.75" customHeight="1" x14ac:dyDescent="0.2">
      <c r="A1" s="421" t="s">
        <v>467</v>
      </c>
      <c r="B1" s="421"/>
      <c r="C1" s="421"/>
      <c r="D1" s="421"/>
      <c r="E1" s="421"/>
      <c r="F1" s="421"/>
      <c r="G1" s="421"/>
      <c r="H1" s="239"/>
      <c r="I1" s="236"/>
      <c r="J1" s="236"/>
    </row>
    <row r="2" spans="1:10" x14ac:dyDescent="0.2">
      <c r="A2" s="421"/>
      <c r="B2" s="421"/>
      <c r="C2" s="421"/>
      <c r="D2" s="421"/>
      <c r="E2" s="421"/>
      <c r="F2" s="421"/>
      <c r="G2" s="421"/>
      <c r="H2" s="239"/>
      <c r="I2" s="236"/>
      <c r="J2" s="236"/>
    </row>
    <row r="3" spans="1:10" x14ac:dyDescent="0.2">
      <c r="A3" s="421"/>
      <c r="B3" s="421"/>
      <c r="C3" s="421"/>
      <c r="D3" s="421"/>
      <c r="E3" s="421"/>
      <c r="F3" s="421"/>
      <c r="G3" s="421"/>
      <c r="H3" s="239"/>
      <c r="I3" s="236"/>
      <c r="J3" s="236"/>
    </row>
    <row r="4" spans="1:10" x14ac:dyDescent="0.2">
      <c r="A4" s="421"/>
      <c r="B4" s="421"/>
      <c r="C4" s="421"/>
      <c r="D4" s="421"/>
      <c r="E4" s="421"/>
      <c r="F4" s="421"/>
      <c r="G4" s="421"/>
      <c r="H4" s="239"/>
      <c r="I4" s="236"/>
      <c r="J4" s="236"/>
    </row>
    <row r="5" spans="1:10" x14ac:dyDescent="0.2">
      <c r="A5" s="421"/>
      <c r="B5" s="421"/>
      <c r="C5" s="421"/>
      <c r="D5" s="421"/>
      <c r="E5" s="421"/>
      <c r="F5" s="421"/>
      <c r="G5" s="421"/>
      <c r="H5" s="239"/>
      <c r="I5" s="236"/>
      <c r="J5" s="236"/>
    </row>
    <row r="6" spans="1:10" x14ac:dyDescent="0.2">
      <c r="A6" s="421"/>
      <c r="B6" s="421"/>
      <c r="C6" s="421"/>
      <c r="D6" s="421"/>
      <c r="E6" s="421"/>
      <c r="F6" s="421"/>
      <c r="G6" s="421"/>
      <c r="H6" s="239"/>
      <c r="I6" s="236"/>
      <c r="J6" s="236"/>
    </row>
    <row r="7" spans="1:10" x14ac:dyDescent="0.2">
      <c r="A7" s="421"/>
      <c r="B7" s="421"/>
      <c r="C7" s="421"/>
      <c r="D7" s="421"/>
      <c r="E7" s="421"/>
      <c r="F7" s="421"/>
      <c r="G7" s="421"/>
      <c r="H7" s="239"/>
      <c r="I7" s="236"/>
      <c r="J7" s="236"/>
    </row>
    <row r="8" spans="1:10" x14ac:dyDescent="0.2">
      <c r="A8" s="421"/>
      <c r="B8" s="421"/>
      <c r="C8" s="421"/>
      <c r="D8" s="421"/>
      <c r="E8" s="421"/>
      <c r="F8" s="421"/>
      <c r="G8" s="421"/>
      <c r="H8" s="239"/>
      <c r="I8" s="236"/>
      <c r="J8" s="236"/>
    </row>
    <row r="9" spans="1:10" x14ac:dyDescent="0.2">
      <c r="A9" s="421"/>
      <c r="B9" s="421"/>
      <c r="C9" s="421"/>
      <c r="D9" s="421"/>
      <c r="E9" s="421"/>
      <c r="F9" s="421"/>
      <c r="G9" s="421"/>
      <c r="H9" s="239"/>
      <c r="I9" s="236"/>
      <c r="J9" s="236"/>
    </row>
    <row r="10" spans="1:10" x14ac:dyDescent="0.2">
      <c r="A10" s="421"/>
      <c r="B10" s="421"/>
      <c r="C10" s="421"/>
      <c r="D10" s="421"/>
      <c r="E10" s="421"/>
      <c r="F10" s="421"/>
      <c r="G10" s="421"/>
      <c r="H10" s="239"/>
      <c r="I10" s="236"/>
      <c r="J10" s="236"/>
    </row>
    <row r="11" spans="1:10" x14ac:dyDescent="0.2">
      <c r="A11" s="421"/>
      <c r="B11" s="421"/>
      <c r="C11" s="421"/>
      <c r="D11" s="421"/>
      <c r="E11" s="421"/>
      <c r="F11" s="421"/>
      <c r="G11" s="421"/>
      <c r="H11" s="239"/>
      <c r="I11" s="236"/>
      <c r="J11" s="236"/>
    </row>
    <row r="12" spans="1:10" x14ac:dyDescent="0.2">
      <c r="A12" s="421"/>
      <c r="B12" s="421"/>
      <c r="C12" s="421"/>
      <c r="D12" s="421"/>
      <c r="E12" s="421"/>
      <c r="F12" s="421"/>
      <c r="G12" s="421"/>
      <c r="H12" s="239"/>
      <c r="I12" s="236"/>
      <c r="J12" s="236"/>
    </row>
    <row r="13" spans="1:10" x14ac:dyDescent="0.2">
      <c r="A13" s="421"/>
      <c r="B13" s="421"/>
      <c r="C13" s="421"/>
      <c r="D13" s="421"/>
      <c r="E13" s="421"/>
      <c r="F13" s="421"/>
      <c r="G13" s="421"/>
      <c r="H13" s="239"/>
      <c r="I13" s="236"/>
      <c r="J13" s="236"/>
    </row>
    <row r="14" spans="1:10" x14ac:dyDescent="0.2">
      <c r="A14" s="421"/>
      <c r="B14" s="421"/>
      <c r="C14" s="421"/>
      <c r="D14" s="421"/>
      <c r="E14" s="421"/>
      <c r="F14" s="421"/>
      <c r="G14" s="421"/>
      <c r="H14" s="239"/>
      <c r="I14" s="236"/>
      <c r="J14" s="236"/>
    </row>
    <row r="15" spans="1:10" x14ac:dyDescent="0.2">
      <c r="A15" s="421"/>
      <c r="B15" s="421"/>
      <c r="C15" s="421"/>
      <c r="D15" s="421"/>
      <c r="E15" s="421"/>
      <c r="F15" s="421"/>
      <c r="G15" s="421"/>
      <c r="H15" s="239"/>
      <c r="I15" s="236"/>
      <c r="J15" s="236"/>
    </row>
    <row r="16" spans="1:10" x14ac:dyDescent="0.2">
      <c r="A16" s="421"/>
      <c r="B16" s="421"/>
      <c r="C16" s="421"/>
      <c r="D16" s="421"/>
      <c r="E16" s="421"/>
      <c r="F16" s="421"/>
      <c r="G16" s="421"/>
      <c r="H16" s="239"/>
      <c r="I16" s="236"/>
      <c r="J16" s="236"/>
    </row>
    <row r="17" spans="1:10" x14ac:dyDescent="0.2">
      <c r="A17" s="421"/>
      <c r="B17" s="421"/>
      <c r="C17" s="421"/>
      <c r="D17" s="421"/>
      <c r="E17" s="421"/>
      <c r="F17" s="421"/>
      <c r="G17" s="421"/>
      <c r="H17" s="239"/>
      <c r="I17" s="236"/>
      <c r="J17" s="236"/>
    </row>
    <row r="18" spans="1:10" x14ac:dyDescent="0.2">
      <c r="A18" s="421"/>
      <c r="B18" s="421"/>
      <c r="C18" s="421"/>
      <c r="D18" s="421"/>
      <c r="E18" s="421"/>
      <c r="F18" s="421"/>
      <c r="G18" s="421"/>
      <c r="H18" s="239"/>
      <c r="I18" s="236"/>
      <c r="J18" s="236"/>
    </row>
    <row r="19" spans="1:10" x14ac:dyDescent="0.2">
      <c r="A19" s="421"/>
      <c r="B19" s="421"/>
      <c r="C19" s="421"/>
      <c r="D19" s="421"/>
      <c r="E19" s="421"/>
      <c r="F19" s="421"/>
      <c r="G19" s="421"/>
      <c r="H19" s="239"/>
      <c r="I19" s="236"/>
      <c r="J19" s="236"/>
    </row>
    <row r="20" spans="1:10" x14ac:dyDescent="0.2">
      <c r="A20" s="421"/>
      <c r="B20" s="421"/>
      <c r="C20" s="421"/>
      <c r="D20" s="421"/>
      <c r="E20" s="421"/>
      <c r="F20" s="421"/>
      <c r="G20" s="421"/>
      <c r="H20" s="239"/>
      <c r="I20" s="236"/>
      <c r="J20" s="236"/>
    </row>
    <row r="21" spans="1:10" x14ac:dyDescent="0.2">
      <c r="A21" s="421"/>
      <c r="B21" s="421"/>
      <c r="C21" s="421"/>
      <c r="D21" s="421"/>
      <c r="E21" s="421"/>
      <c r="F21" s="421"/>
      <c r="G21" s="421"/>
      <c r="H21" s="239"/>
      <c r="I21" s="236"/>
      <c r="J21" s="236"/>
    </row>
    <row r="22" spans="1:10" x14ac:dyDescent="0.2">
      <c r="A22" s="421"/>
      <c r="B22" s="421"/>
      <c r="C22" s="421"/>
      <c r="D22" s="421"/>
      <c r="E22" s="421"/>
      <c r="F22" s="421"/>
      <c r="G22" s="421"/>
      <c r="H22" s="239"/>
      <c r="I22" s="236"/>
      <c r="J22" s="236"/>
    </row>
    <row r="23" spans="1:10" x14ac:dyDescent="0.2">
      <c r="A23" s="421"/>
      <c r="B23" s="421"/>
      <c r="C23" s="421"/>
      <c r="D23" s="421"/>
      <c r="E23" s="421"/>
      <c r="F23" s="421"/>
      <c r="G23" s="421"/>
      <c r="H23" s="239"/>
      <c r="I23" s="236"/>
      <c r="J23" s="236"/>
    </row>
    <row r="24" spans="1:10" x14ac:dyDescent="0.2">
      <c r="A24" s="421"/>
      <c r="B24" s="421"/>
      <c r="C24" s="421"/>
      <c r="D24" s="421"/>
      <c r="E24" s="421"/>
      <c r="F24" s="421"/>
      <c r="G24" s="421"/>
      <c r="H24" s="239"/>
      <c r="I24" s="236"/>
      <c r="J24" s="236"/>
    </row>
    <row r="25" spans="1:10" ht="102.75" customHeight="1" x14ac:dyDescent="0.2">
      <c r="A25" s="421"/>
      <c r="B25" s="421"/>
      <c r="C25" s="421"/>
      <c r="D25" s="421"/>
      <c r="E25" s="421"/>
      <c r="F25" s="421"/>
      <c r="G25" s="421"/>
      <c r="H25" s="239"/>
      <c r="I25" s="236"/>
      <c r="J25" s="236"/>
    </row>
    <row r="26" spans="1:10" ht="104.25" customHeight="1" x14ac:dyDescent="0.2">
      <c r="A26" s="421"/>
      <c r="B26" s="421"/>
      <c r="C26" s="421"/>
      <c r="D26" s="421"/>
      <c r="E26" s="421"/>
      <c r="F26" s="421"/>
      <c r="G26" s="421"/>
      <c r="H26" s="239"/>
      <c r="I26" s="236"/>
      <c r="J26" s="236"/>
    </row>
    <row r="27" spans="1:10" ht="75" customHeight="1" x14ac:dyDescent="0.2">
      <c r="A27" s="421"/>
      <c r="B27" s="421"/>
      <c r="C27" s="421"/>
      <c r="D27" s="421"/>
      <c r="E27" s="421"/>
      <c r="F27" s="421"/>
      <c r="G27" s="421"/>
      <c r="H27" s="239"/>
      <c r="I27" s="236"/>
      <c r="J27" s="236"/>
    </row>
    <row r="28" spans="1:10" ht="87.75" customHeight="1" x14ac:dyDescent="0.2">
      <c r="A28" s="421"/>
      <c r="B28" s="421"/>
      <c r="C28" s="421"/>
      <c r="D28" s="421"/>
      <c r="E28" s="421"/>
      <c r="F28" s="421"/>
      <c r="G28" s="421"/>
      <c r="H28" s="239"/>
      <c r="I28" s="236"/>
      <c r="J28" s="236"/>
    </row>
    <row r="29" spans="1:10" ht="85.5" customHeight="1" x14ac:dyDescent="0.2">
      <c r="A29" s="421"/>
      <c r="B29" s="421"/>
      <c r="C29" s="421"/>
      <c r="D29" s="421"/>
      <c r="E29" s="421"/>
      <c r="F29" s="421"/>
      <c r="G29" s="421"/>
      <c r="H29" s="239"/>
      <c r="I29" s="236"/>
      <c r="J29" s="236"/>
    </row>
    <row r="30" spans="1:10" ht="244.5" customHeight="1" x14ac:dyDescent="0.2">
      <c r="A30" s="421"/>
      <c r="B30" s="421"/>
      <c r="C30" s="421"/>
      <c r="D30" s="421"/>
      <c r="E30" s="421"/>
      <c r="F30" s="421"/>
      <c r="G30" s="421"/>
      <c r="H30" s="239"/>
      <c r="I30" s="236"/>
      <c r="J30" s="236"/>
    </row>
    <row r="32" spans="1:10" x14ac:dyDescent="0.2">
      <c r="A32" s="417" t="s">
        <v>650</v>
      </c>
      <c r="B32" s="417"/>
      <c r="C32" s="417"/>
      <c r="D32" s="417"/>
      <c r="E32" s="417"/>
      <c r="F32" s="417"/>
      <c r="G32" s="417"/>
    </row>
    <row r="33" spans="1:9" x14ac:dyDescent="0.2">
      <c r="A33" s="104"/>
      <c r="B33" s="104"/>
      <c r="C33" s="104"/>
      <c r="D33" s="104"/>
      <c r="E33" s="104"/>
      <c r="F33" s="104"/>
      <c r="G33" s="104"/>
    </row>
    <row r="34" spans="1:9" ht="28.5" customHeight="1" x14ac:dyDescent="0.2">
      <c r="A34" s="418" t="s">
        <v>651</v>
      </c>
      <c r="B34" s="418"/>
      <c r="C34" s="418"/>
      <c r="D34" s="418"/>
      <c r="E34" s="418"/>
      <c r="F34" s="418"/>
      <c r="G34" s="418"/>
    </row>
    <row r="35" spans="1:9" x14ac:dyDescent="0.2">
      <c r="A35" s="104"/>
      <c r="B35" s="104"/>
      <c r="C35" s="104"/>
      <c r="D35" s="104"/>
      <c r="E35" s="104"/>
      <c r="F35" s="104"/>
      <c r="G35" s="104"/>
    </row>
    <row r="36" spans="1:9" x14ac:dyDescent="0.2">
      <c r="A36" s="105" t="s">
        <v>652</v>
      </c>
      <c r="B36" s="106"/>
      <c r="C36" s="106"/>
      <c r="D36" s="106"/>
      <c r="E36" s="106"/>
      <c r="F36" s="106"/>
      <c r="G36" s="106"/>
    </row>
    <row r="37" spans="1:9" x14ac:dyDescent="0.2">
      <c r="A37" s="105"/>
      <c r="B37" s="106"/>
      <c r="C37" s="106"/>
      <c r="D37" s="106"/>
      <c r="E37" s="106"/>
      <c r="F37" s="106"/>
      <c r="G37" s="106"/>
    </row>
    <row r="38" spans="1:9" x14ac:dyDescent="0.2">
      <c r="A38" s="107"/>
      <c r="B38" s="107"/>
      <c r="C38" s="107"/>
      <c r="D38" s="107"/>
      <c r="E38" s="107"/>
      <c r="F38" s="107"/>
      <c r="G38" s="107"/>
    </row>
    <row r="39" spans="1:9" ht="15.75" x14ac:dyDescent="0.25">
      <c r="A39" s="108" t="s">
        <v>654</v>
      </c>
      <c r="B39" s="109"/>
      <c r="C39" s="109"/>
      <c r="D39" s="109"/>
      <c r="E39" s="110"/>
      <c r="F39" s="111"/>
      <c r="G39" s="111"/>
    </row>
    <row r="40" spans="1:9" x14ac:dyDescent="0.2">
      <c r="A40" s="112"/>
      <c r="B40" s="109"/>
      <c r="C40" s="109"/>
      <c r="D40" s="109"/>
      <c r="E40" s="110"/>
      <c r="F40" s="111"/>
      <c r="G40" s="111"/>
    </row>
    <row r="41" spans="1:9" x14ac:dyDescent="0.2">
      <c r="A41" s="419" t="s">
        <v>468</v>
      </c>
      <c r="B41" s="419"/>
      <c r="C41" s="419"/>
      <c r="D41" s="419"/>
      <c r="E41" s="419"/>
      <c r="F41" s="419"/>
      <c r="G41" s="419"/>
    </row>
    <row r="42" spans="1:9" ht="13.5" thickBot="1" x14ac:dyDescent="0.25">
      <c r="A42" s="113"/>
      <c r="B42" s="113"/>
      <c r="C42" s="113"/>
      <c r="D42" s="113"/>
      <c r="E42" s="113"/>
      <c r="F42" s="113"/>
      <c r="G42" s="113"/>
    </row>
    <row r="43" spans="1:9" ht="48" x14ac:dyDescent="0.2">
      <c r="A43" s="114" t="s">
        <v>655</v>
      </c>
      <c r="B43" s="115" t="s">
        <v>470</v>
      </c>
      <c r="C43" s="115" t="s">
        <v>471</v>
      </c>
      <c r="D43" s="116" t="s">
        <v>472</v>
      </c>
      <c r="E43" s="116" t="s">
        <v>473</v>
      </c>
      <c r="F43" s="116" t="s">
        <v>474</v>
      </c>
      <c r="G43" s="117" t="s">
        <v>475</v>
      </c>
    </row>
    <row r="44" spans="1:9" ht="48" x14ac:dyDescent="0.2">
      <c r="A44" s="118" t="s">
        <v>476</v>
      </c>
      <c r="B44" s="119" t="s">
        <v>477</v>
      </c>
      <c r="C44" s="120" t="s">
        <v>478</v>
      </c>
      <c r="D44" s="264">
        <f>SUM(D45:D49)</f>
        <v>5517535</v>
      </c>
      <c r="E44" s="264">
        <f>SUM(E45:E49)</f>
        <v>5517535</v>
      </c>
      <c r="F44" s="121">
        <f>+D44-E44</f>
        <v>0</v>
      </c>
      <c r="G44" s="122"/>
    </row>
    <row r="45" spans="1:9" x14ac:dyDescent="0.2">
      <c r="A45" s="123" t="s">
        <v>479</v>
      </c>
      <c r="B45" s="124" t="s">
        <v>480</v>
      </c>
      <c r="C45" s="124" t="s">
        <v>408</v>
      </c>
      <c r="D45" s="125">
        <v>40611</v>
      </c>
      <c r="E45" s="125">
        <v>40611</v>
      </c>
      <c r="F45" s="125">
        <f>+D45-E45</f>
        <v>0</v>
      </c>
      <c r="G45" s="126"/>
    </row>
    <row r="46" spans="1:9" ht="44.25" customHeight="1" x14ac:dyDescent="0.2">
      <c r="A46" s="127" t="s">
        <v>481</v>
      </c>
      <c r="B46" s="128" t="s">
        <v>482</v>
      </c>
      <c r="C46" s="128" t="s">
        <v>483</v>
      </c>
      <c r="D46" s="129">
        <v>5049346</v>
      </c>
      <c r="E46" s="125">
        <f>5019770+2902+26674</f>
        <v>5049346</v>
      </c>
      <c r="F46" s="125">
        <f t="shared" ref="F46:F49" si="0">+D46-E46</f>
        <v>0</v>
      </c>
      <c r="G46" s="130" t="s">
        <v>662</v>
      </c>
      <c r="I46" s="203"/>
    </row>
    <row r="47" spans="1:9" ht="59.25" customHeight="1" x14ac:dyDescent="0.2">
      <c r="A47" s="253" t="s">
        <v>485</v>
      </c>
      <c r="B47" s="251" t="s">
        <v>486</v>
      </c>
      <c r="C47" s="251" t="s">
        <v>668</v>
      </c>
      <c r="D47" s="246">
        <v>144327</v>
      </c>
      <c r="E47" s="246">
        <v>144327</v>
      </c>
      <c r="F47" s="246">
        <f t="shared" si="0"/>
        <v>0</v>
      </c>
      <c r="G47" s="131" t="s">
        <v>674</v>
      </c>
      <c r="I47" s="203"/>
    </row>
    <row r="48" spans="1:9" x14ac:dyDescent="0.2">
      <c r="A48" s="132" t="s">
        <v>489</v>
      </c>
      <c r="B48" s="133" t="s">
        <v>490</v>
      </c>
      <c r="C48" s="134" t="s">
        <v>491</v>
      </c>
      <c r="D48" s="129">
        <v>0</v>
      </c>
      <c r="E48" s="129">
        <v>0</v>
      </c>
      <c r="F48" s="129">
        <f t="shared" si="0"/>
        <v>0</v>
      </c>
      <c r="G48" s="131"/>
    </row>
    <row r="49" spans="1:9" x14ac:dyDescent="0.2">
      <c r="A49" s="244" t="s">
        <v>492</v>
      </c>
      <c r="B49" s="245" t="s">
        <v>493</v>
      </c>
      <c r="C49" s="245" t="s">
        <v>494</v>
      </c>
      <c r="D49" s="263">
        <v>283251</v>
      </c>
      <c r="E49" s="263">
        <v>283251</v>
      </c>
      <c r="F49" s="246">
        <f t="shared" si="0"/>
        <v>0</v>
      </c>
      <c r="G49" s="131"/>
    </row>
    <row r="50" spans="1:9" x14ac:dyDescent="0.2">
      <c r="A50" s="135"/>
      <c r="B50" s="136"/>
      <c r="C50" s="136"/>
      <c r="D50" s="137"/>
      <c r="E50" s="137"/>
      <c r="F50" s="138"/>
      <c r="G50" s="139"/>
    </row>
    <row r="51" spans="1:9" ht="45.75" customHeight="1" x14ac:dyDescent="0.2">
      <c r="A51" s="118" t="s">
        <v>495</v>
      </c>
      <c r="B51" s="119" t="s">
        <v>496</v>
      </c>
      <c r="C51" s="120" t="s">
        <v>497</v>
      </c>
      <c r="D51" s="121">
        <f>SUM(D52:D55)</f>
        <v>884909</v>
      </c>
      <c r="E51" s="121">
        <f>SUM(E52:E55)</f>
        <v>884909</v>
      </c>
      <c r="F51" s="140">
        <f>+D51-E51</f>
        <v>0</v>
      </c>
      <c r="G51" s="141" t="s">
        <v>678</v>
      </c>
      <c r="H51" s="255"/>
    </row>
    <row r="52" spans="1:9" x14ac:dyDescent="0.2">
      <c r="A52" s="123" t="s">
        <v>499</v>
      </c>
      <c r="B52" s="124" t="s">
        <v>500</v>
      </c>
      <c r="C52" s="124" t="s">
        <v>501</v>
      </c>
      <c r="D52" s="129">
        <v>41427</v>
      </c>
      <c r="E52" s="129">
        <v>41427</v>
      </c>
      <c r="F52" s="129">
        <f>+D52-E52</f>
        <v>0</v>
      </c>
      <c r="G52" s="142"/>
    </row>
    <row r="53" spans="1:9" ht="73.5" customHeight="1" x14ac:dyDescent="0.2">
      <c r="A53" s="247" t="s">
        <v>502</v>
      </c>
      <c r="B53" s="248" t="s">
        <v>503</v>
      </c>
      <c r="C53" s="248" t="s">
        <v>491</v>
      </c>
      <c r="D53" s="249">
        <v>35927</v>
      </c>
      <c r="E53" s="129">
        <f>25418+6625+1302+355+937+1273+17</f>
        <v>35927</v>
      </c>
      <c r="F53" s="249">
        <f t="shared" ref="F53:F55" si="1">+D53-E53</f>
        <v>0</v>
      </c>
      <c r="G53" s="171" t="s">
        <v>676</v>
      </c>
      <c r="I53" s="203"/>
    </row>
    <row r="54" spans="1:9" ht="42" customHeight="1" x14ac:dyDescent="0.2">
      <c r="A54" s="123" t="s">
        <v>505</v>
      </c>
      <c r="B54" s="124" t="s">
        <v>506</v>
      </c>
      <c r="C54" s="124" t="s">
        <v>663</v>
      </c>
      <c r="D54" s="125">
        <f>134726+1</f>
        <v>134727</v>
      </c>
      <c r="E54" s="125">
        <f>126836+7891</f>
        <v>134727</v>
      </c>
      <c r="F54" s="129">
        <f t="shared" si="1"/>
        <v>0</v>
      </c>
      <c r="G54" s="130" t="s">
        <v>675</v>
      </c>
      <c r="I54" s="203"/>
    </row>
    <row r="55" spans="1:9" ht="24" x14ac:dyDescent="0.2">
      <c r="A55" s="123" t="s">
        <v>509</v>
      </c>
      <c r="B55" s="124" t="s">
        <v>510</v>
      </c>
      <c r="C55" s="124" t="s">
        <v>511</v>
      </c>
      <c r="D55" s="125">
        <v>672828</v>
      </c>
      <c r="E55" s="125">
        <v>672828</v>
      </c>
      <c r="F55" s="129">
        <f t="shared" si="1"/>
        <v>0</v>
      </c>
      <c r="G55" s="130" t="s">
        <v>664</v>
      </c>
    </row>
    <row r="56" spans="1:9" x14ac:dyDescent="0.2">
      <c r="A56" s="135"/>
      <c r="B56" s="136"/>
      <c r="C56" s="136"/>
      <c r="D56" s="137"/>
      <c r="E56" s="137"/>
      <c r="F56" s="138"/>
      <c r="G56" s="144"/>
    </row>
    <row r="57" spans="1:9" ht="79.5" customHeight="1" x14ac:dyDescent="0.2">
      <c r="A57" s="164" t="s">
        <v>513</v>
      </c>
      <c r="B57" s="120" t="s">
        <v>514</v>
      </c>
      <c r="C57" s="120" t="s">
        <v>515</v>
      </c>
      <c r="D57" s="121">
        <v>17360</v>
      </c>
      <c r="E57" s="121">
        <f>4221+27+13129-17</f>
        <v>17360</v>
      </c>
      <c r="F57" s="121">
        <f>+D57-E57</f>
        <v>0</v>
      </c>
      <c r="G57" s="141" t="s">
        <v>677</v>
      </c>
      <c r="I57" s="203"/>
    </row>
    <row r="58" spans="1:9" ht="13.5" thickBot="1" x14ac:dyDescent="0.25">
      <c r="A58" s="147" t="s">
        <v>517</v>
      </c>
      <c r="B58" s="148" t="s">
        <v>518</v>
      </c>
      <c r="C58" s="149"/>
      <c r="D58" s="265">
        <f>+D44+D51+D57</f>
        <v>6419804</v>
      </c>
      <c r="E58" s="265">
        <f>+E44+E51+E57</f>
        <v>6419804</v>
      </c>
      <c r="F58" s="150">
        <f>+D58-E58</f>
        <v>0</v>
      </c>
      <c r="G58" s="151"/>
    </row>
    <row r="59" spans="1:9" ht="13.5" thickBot="1" x14ac:dyDescent="0.25">
      <c r="A59" s="152"/>
      <c r="B59" s="153"/>
      <c r="C59" s="154"/>
      <c r="D59" s="153"/>
      <c r="E59" s="154"/>
      <c r="F59" s="155"/>
      <c r="G59" s="156"/>
    </row>
    <row r="60" spans="1:9" ht="24" x14ac:dyDescent="0.2">
      <c r="A60" s="258" t="s">
        <v>519</v>
      </c>
      <c r="B60" s="259" t="s">
        <v>520</v>
      </c>
      <c r="C60" s="259" t="s">
        <v>521</v>
      </c>
      <c r="D60" s="266">
        <v>3323669</v>
      </c>
      <c r="E60" s="266">
        <v>3323669</v>
      </c>
      <c r="F60" s="260">
        <f>+D60-E60</f>
        <v>0</v>
      </c>
      <c r="G60" s="165" t="s">
        <v>709</v>
      </c>
    </row>
    <row r="61" spans="1:9" x14ac:dyDescent="0.2">
      <c r="A61" s="162"/>
      <c r="B61" s="163"/>
      <c r="C61" s="136"/>
      <c r="D61" s="137"/>
      <c r="E61" s="137"/>
      <c r="F61" s="138"/>
      <c r="G61" s="144"/>
    </row>
    <row r="62" spans="1:9" ht="48" x14ac:dyDescent="0.2">
      <c r="A62" s="164" t="s">
        <v>523</v>
      </c>
      <c r="B62" s="120" t="s">
        <v>524</v>
      </c>
      <c r="C62" s="120" t="s">
        <v>525</v>
      </c>
      <c r="D62" s="121">
        <v>179227</v>
      </c>
      <c r="E62" s="121">
        <f>26257+50235+42769+59966</f>
        <v>179227</v>
      </c>
      <c r="F62" s="121">
        <f>+D62-E62</f>
        <v>0</v>
      </c>
      <c r="G62" s="165" t="s">
        <v>692</v>
      </c>
      <c r="I62" s="203"/>
    </row>
    <row r="63" spans="1:9" x14ac:dyDescent="0.2">
      <c r="A63" s="166"/>
      <c r="B63" s="136"/>
      <c r="C63" s="136"/>
      <c r="D63" s="137"/>
      <c r="E63" s="137"/>
      <c r="F63" s="138"/>
      <c r="G63" s="144"/>
    </row>
    <row r="64" spans="1:9" ht="48" customHeight="1" x14ac:dyDescent="0.2">
      <c r="A64" s="164" t="s">
        <v>527</v>
      </c>
      <c r="B64" s="120" t="s">
        <v>528</v>
      </c>
      <c r="C64" s="120" t="s">
        <v>691</v>
      </c>
      <c r="D64" s="264">
        <f>SUM(D65:D67)</f>
        <v>2149373</v>
      </c>
      <c r="E64" s="264">
        <f>SUM(E65:E67)</f>
        <v>2149373</v>
      </c>
      <c r="F64" s="121">
        <f>+D64-E64</f>
        <v>0</v>
      </c>
      <c r="G64" s="167" t="s">
        <v>688</v>
      </c>
      <c r="H64" s="255"/>
      <c r="I64" s="203"/>
    </row>
    <row r="65" spans="1:12" ht="24" x14ac:dyDescent="0.2">
      <c r="A65" s="162" t="s">
        <v>531</v>
      </c>
      <c r="B65" s="124" t="s">
        <v>532</v>
      </c>
      <c r="C65" s="128" t="s">
        <v>667</v>
      </c>
      <c r="D65" s="263">
        <v>2083505</v>
      </c>
      <c r="E65" s="263">
        <v>2083505</v>
      </c>
      <c r="F65" s="125">
        <f>+D65-E65</f>
        <v>0</v>
      </c>
      <c r="G65" s="131" t="s">
        <v>710</v>
      </c>
    </row>
    <row r="66" spans="1:12" ht="27.75" customHeight="1" x14ac:dyDescent="0.2">
      <c r="A66" s="162" t="s">
        <v>535</v>
      </c>
      <c r="B66" s="124" t="s">
        <v>536</v>
      </c>
      <c r="C66" s="128" t="s">
        <v>690</v>
      </c>
      <c r="D66" s="129">
        <v>18476</v>
      </c>
      <c r="E66" s="129">
        <f>18476</f>
        <v>18476</v>
      </c>
      <c r="F66" s="125">
        <f t="shared" ref="F66:F75" si="2">+D66-E66</f>
        <v>0</v>
      </c>
      <c r="G66" s="131" t="s">
        <v>689</v>
      </c>
      <c r="I66" s="203"/>
    </row>
    <row r="67" spans="1:12" x14ac:dyDescent="0.2">
      <c r="A67" s="162" t="s">
        <v>539</v>
      </c>
      <c r="B67" s="124" t="s">
        <v>540</v>
      </c>
      <c r="C67" s="124" t="s">
        <v>494</v>
      </c>
      <c r="D67" s="129">
        <v>47392</v>
      </c>
      <c r="E67" s="129">
        <v>47392</v>
      </c>
      <c r="F67" s="125">
        <f t="shared" si="2"/>
        <v>0</v>
      </c>
      <c r="G67" s="169"/>
    </row>
    <row r="68" spans="1:12" x14ac:dyDescent="0.2">
      <c r="A68" s="261"/>
      <c r="B68" s="136"/>
      <c r="C68" s="136"/>
      <c r="D68" s="137"/>
      <c r="E68" s="137"/>
      <c r="F68" s="138"/>
      <c r="G68" s="144"/>
    </row>
    <row r="69" spans="1:12" ht="42.75" customHeight="1" x14ac:dyDescent="0.2">
      <c r="A69" s="164" t="s">
        <v>541</v>
      </c>
      <c r="B69" s="120" t="s">
        <v>542</v>
      </c>
      <c r="C69" s="120" t="s">
        <v>669</v>
      </c>
      <c r="D69" s="121">
        <f>SUM(D70:D75)</f>
        <v>692912</v>
      </c>
      <c r="E69" s="121">
        <f>SUM(E70:E75)</f>
        <v>692912</v>
      </c>
      <c r="F69" s="121">
        <f>+D69-E69</f>
        <v>0</v>
      </c>
      <c r="G69" s="167" t="s">
        <v>687</v>
      </c>
      <c r="H69" s="255"/>
      <c r="I69" s="256"/>
      <c r="K69" s="243"/>
    </row>
    <row r="70" spans="1:12" ht="24" x14ac:dyDescent="0.2">
      <c r="A70" s="162" t="s">
        <v>531</v>
      </c>
      <c r="B70" s="124" t="s">
        <v>545</v>
      </c>
      <c r="C70" s="124" t="s">
        <v>533</v>
      </c>
      <c r="D70" s="125">
        <v>520907</v>
      </c>
      <c r="E70" s="125">
        <v>520907</v>
      </c>
      <c r="F70" s="125">
        <f t="shared" si="2"/>
        <v>0</v>
      </c>
      <c r="G70" s="131" t="s">
        <v>665</v>
      </c>
    </row>
    <row r="71" spans="1:12" ht="96.75" customHeight="1" x14ac:dyDescent="0.2">
      <c r="A71" s="170" t="s">
        <v>547</v>
      </c>
      <c r="B71" s="128" t="s">
        <v>548</v>
      </c>
      <c r="C71" s="128" t="s">
        <v>549</v>
      </c>
      <c r="D71" s="125">
        <v>34146</v>
      </c>
      <c r="E71" s="125">
        <v>34146</v>
      </c>
      <c r="F71" s="125">
        <f t="shared" si="2"/>
        <v>0</v>
      </c>
      <c r="G71" s="131" t="s">
        <v>708</v>
      </c>
    </row>
    <row r="72" spans="1:12" ht="113.25" customHeight="1" x14ac:dyDescent="0.2">
      <c r="A72" s="170" t="s">
        <v>551</v>
      </c>
      <c r="B72" s="128" t="s">
        <v>552</v>
      </c>
      <c r="C72" s="128" t="s">
        <v>549</v>
      </c>
      <c r="D72" s="246">
        <f>18+79611</f>
        <v>79629</v>
      </c>
      <c r="E72" s="125">
        <v>79629</v>
      </c>
      <c r="F72" s="125">
        <f t="shared" si="2"/>
        <v>0</v>
      </c>
      <c r="G72" s="131" t="s">
        <v>684</v>
      </c>
      <c r="H72" s="241"/>
      <c r="I72" s="203"/>
      <c r="J72" s="203"/>
    </row>
    <row r="73" spans="1:12" ht="102" customHeight="1" x14ac:dyDescent="0.2">
      <c r="A73" s="250" t="s">
        <v>554</v>
      </c>
      <c r="B73" s="251" t="s">
        <v>555</v>
      </c>
      <c r="C73" s="251" t="s">
        <v>549</v>
      </c>
      <c r="D73" s="246">
        <v>31940</v>
      </c>
      <c r="E73" s="246">
        <v>31940</v>
      </c>
      <c r="F73" s="246">
        <f t="shared" si="2"/>
        <v>0</v>
      </c>
      <c r="G73" s="131" t="s">
        <v>685</v>
      </c>
    </row>
    <row r="74" spans="1:12" ht="114.75" customHeight="1" x14ac:dyDescent="0.2">
      <c r="A74" s="250" t="s">
        <v>557</v>
      </c>
      <c r="B74" s="251" t="s">
        <v>558</v>
      </c>
      <c r="C74" s="251" t="s">
        <v>549</v>
      </c>
      <c r="D74" s="249">
        <v>13334</v>
      </c>
      <c r="E74" s="249">
        <v>13334</v>
      </c>
      <c r="F74" s="246">
        <f t="shared" si="2"/>
        <v>0</v>
      </c>
      <c r="G74" s="130" t="s">
        <v>693</v>
      </c>
    </row>
    <row r="75" spans="1:12" ht="133.5" customHeight="1" x14ac:dyDescent="0.2">
      <c r="A75" s="262" t="s">
        <v>560</v>
      </c>
      <c r="B75" s="128" t="s">
        <v>561</v>
      </c>
      <c r="C75" s="128" t="s">
        <v>666</v>
      </c>
      <c r="D75" s="125">
        <f>380+12576</f>
        <v>12956</v>
      </c>
      <c r="E75" s="125">
        <f>380+8271+4305</f>
        <v>12956</v>
      </c>
      <c r="F75" s="125">
        <f t="shared" si="2"/>
        <v>0</v>
      </c>
      <c r="G75" s="131" t="s">
        <v>711</v>
      </c>
    </row>
    <row r="76" spans="1:12" x14ac:dyDescent="0.2">
      <c r="A76" s="261"/>
      <c r="B76" s="136"/>
      <c r="C76" s="136"/>
      <c r="D76" s="137"/>
      <c r="E76" s="137"/>
      <c r="F76" s="138"/>
      <c r="G76" s="144"/>
    </row>
    <row r="77" spans="1:12" ht="147" customHeight="1" x14ac:dyDescent="0.2">
      <c r="A77" s="201" t="s">
        <v>564</v>
      </c>
      <c r="B77" s="119" t="s">
        <v>565</v>
      </c>
      <c r="C77" s="120" t="s">
        <v>566</v>
      </c>
      <c r="D77" s="121">
        <v>74624</v>
      </c>
      <c r="E77" s="121">
        <v>74624</v>
      </c>
      <c r="F77" s="121">
        <f>+D77-E77</f>
        <v>0</v>
      </c>
      <c r="G77" s="141" t="s">
        <v>686</v>
      </c>
      <c r="I77" s="203"/>
      <c r="J77" s="203"/>
      <c r="K77" s="254"/>
      <c r="L77" s="174"/>
    </row>
    <row r="78" spans="1:12" ht="13.5" thickBot="1" x14ac:dyDescent="0.25">
      <c r="A78" s="175" t="s">
        <v>568</v>
      </c>
      <c r="B78" s="176" t="s">
        <v>569</v>
      </c>
      <c r="C78" s="176"/>
      <c r="D78" s="177">
        <f>+D60+D62+D64+D69+D77-1</f>
        <v>6419804</v>
      </c>
      <c r="E78" s="177">
        <f>+E60+E62+E64+E69+E77-1</f>
        <v>6419804</v>
      </c>
      <c r="F78" s="177">
        <f>+D78-E78</f>
        <v>0</v>
      </c>
      <c r="G78" s="178"/>
    </row>
    <row r="79" spans="1:12" x14ac:dyDescent="0.2">
      <c r="A79" s="179"/>
      <c r="B79" s="179"/>
      <c r="C79" s="179"/>
      <c r="D79" s="180"/>
      <c r="E79" s="180"/>
      <c r="F79" s="179"/>
      <c r="G79" s="179"/>
    </row>
    <row r="80" spans="1:12" ht="15.75" x14ac:dyDescent="0.25">
      <c r="A80" s="108" t="s">
        <v>656</v>
      </c>
      <c r="B80" s="181"/>
      <c r="C80" s="182"/>
      <c r="D80" s="183"/>
      <c r="E80" s="183"/>
      <c r="F80" s="110"/>
      <c r="G80" s="110"/>
    </row>
    <row r="81" spans="1:13" x14ac:dyDescent="0.2">
      <c r="A81" s="112"/>
      <c r="B81" s="181"/>
      <c r="C81" s="182"/>
      <c r="D81" s="183"/>
      <c r="E81" s="110"/>
      <c r="F81" s="110"/>
      <c r="G81" s="110"/>
    </row>
    <row r="82" spans="1:13" x14ac:dyDescent="0.2">
      <c r="A82" s="420" t="s">
        <v>468</v>
      </c>
      <c r="B82" s="420"/>
      <c r="C82" s="420"/>
      <c r="D82" s="420"/>
      <c r="E82" s="420"/>
      <c r="F82" s="420"/>
      <c r="G82" s="420"/>
    </row>
    <row r="83" spans="1:13" ht="13.5" thickBot="1" x14ac:dyDescent="0.25">
      <c r="A83" s="184"/>
      <c r="B83" s="185"/>
      <c r="C83" s="186"/>
      <c r="D83" s="187"/>
      <c r="E83" s="187"/>
      <c r="F83" s="188"/>
      <c r="G83" s="189"/>
    </row>
    <row r="84" spans="1:13" ht="48.75" thickBot="1" x14ac:dyDescent="0.25">
      <c r="A84" s="190" t="s">
        <v>657</v>
      </c>
      <c r="B84" s="191" t="s">
        <v>572</v>
      </c>
      <c r="C84" s="116" t="s">
        <v>573</v>
      </c>
      <c r="D84" s="116" t="s">
        <v>472</v>
      </c>
      <c r="E84" s="116" t="s">
        <v>473</v>
      </c>
      <c r="F84" s="192" t="s">
        <v>474</v>
      </c>
      <c r="G84" s="193" t="s">
        <v>475</v>
      </c>
    </row>
    <row r="85" spans="1:13" x14ac:dyDescent="0.2">
      <c r="A85" s="194" t="s">
        <v>574</v>
      </c>
      <c r="B85" s="195" t="s">
        <v>575</v>
      </c>
      <c r="C85" s="196"/>
      <c r="D85" s="197">
        <f>SUM(D86:D87)+1</f>
        <v>2451236</v>
      </c>
      <c r="E85" s="197">
        <f>SUM(E86:E87)+1</f>
        <v>2451236</v>
      </c>
      <c r="F85" s="197">
        <f>+D85-E85</f>
        <v>0</v>
      </c>
      <c r="G85" s="198"/>
    </row>
    <row r="86" spans="1:13" ht="24" x14ac:dyDescent="0.2">
      <c r="A86" s="170" t="s">
        <v>576</v>
      </c>
      <c r="B86" s="128" t="s">
        <v>577</v>
      </c>
      <c r="C86" s="128" t="s">
        <v>280</v>
      </c>
      <c r="D86" s="125">
        <v>2407150</v>
      </c>
      <c r="E86" s="125">
        <v>2407150</v>
      </c>
      <c r="F86" s="125">
        <f>+D86-E86</f>
        <v>0</v>
      </c>
      <c r="G86" s="169"/>
    </row>
    <row r="87" spans="1:13" ht="123" customHeight="1" x14ac:dyDescent="0.2">
      <c r="A87" s="170" t="s">
        <v>578</v>
      </c>
      <c r="B87" s="128" t="s">
        <v>579</v>
      </c>
      <c r="C87" s="128" t="s">
        <v>670</v>
      </c>
      <c r="D87" s="129">
        <f>419+43667-1</f>
        <v>44085</v>
      </c>
      <c r="E87" s="129">
        <v>44085</v>
      </c>
      <c r="F87" s="129">
        <f>+D87-E87</f>
        <v>0</v>
      </c>
      <c r="G87" s="171" t="s">
        <v>694</v>
      </c>
      <c r="J87" s="203"/>
      <c r="K87" s="238"/>
    </row>
    <row r="88" spans="1:13" x14ac:dyDescent="0.2">
      <c r="A88" s="166"/>
      <c r="B88" s="136"/>
      <c r="C88" s="199"/>
      <c r="D88" s="137"/>
      <c r="E88" s="137"/>
      <c r="F88" s="138"/>
      <c r="G88" s="200"/>
    </row>
    <row r="89" spans="1:13" ht="56.25" customHeight="1" x14ac:dyDescent="0.2">
      <c r="A89" s="201" t="s">
        <v>582</v>
      </c>
      <c r="B89" s="119" t="s">
        <v>583</v>
      </c>
      <c r="C89" s="120"/>
      <c r="D89" s="121">
        <f>SUM(D90:D96)</f>
        <v>2221267</v>
      </c>
      <c r="E89" s="121">
        <f>SUM(E90:E96)</f>
        <v>2221267</v>
      </c>
      <c r="F89" s="121">
        <f>+D89-E89</f>
        <v>0</v>
      </c>
      <c r="G89" s="141" t="s">
        <v>673</v>
      </c>
    </row>
    <row r="90" spans="1:13" ht="24" x14ac:dyDescent="0.2">
      <c r="A90" s="252" t="s">
        <v>585</v>
      </c>
      <c r="B90" s="251" t="s">
        <v>586</v>
      </c>
      <c r="C90" s="251" t="s">
        <v>282</v>
      </c>
      <c r="D90" s="249">
        <v>778110</v>
      </c>
      <c r="E90" s="249">
        <v>778110</v>
      </c>
      <c r="F90" s="249">
        <f>+D90-E90</f>
        <v>0</v>
      </c>
      <c r="G90" s="130" t="s">
        <v>671</v>
      </c>
    </row>
    <row r="91" spans="1:13" ht="71.25" customHeight="1" x14ac:dyDescent="0.2">
      <c r="A91" s="170" t="s">
        <v>588</v>
      </c>
      <c r="B91" s="124" t="s">
        <v>589</v>
      </c>
      <c r="C91" s="128" t="s">
        <v>590</v>
      </c>
      <c r="D91" s="125">
        <f>690477+1</f>
        <v>690478</v>
      </c>
      <c r="E91" s="125">
        <f>444413+119122+84335+42608</f>
        <v>690478</v>
      </c>
      <c r="F91" s="129">
        <f t="shared" ref="F91:F96" si="3">+D91-E91</f>
        <v>0</v>
      </c>
      <c r="G91" s="202" t="s">
        <v>715</v>
      </c>
      <c r="H91"/>
      <c r="I91" s="203"/>
    </row>
    <row r="92" spans="1:13" x14ac:dyDescent="0.2">
      <c r="A92" s="250" t="s">
        <v>592</v>
      </c>
      <c r="B92" s="245" t="s">
        <v>593</v>
      </c>
      <c r="C92" s="251" t="s">
        <v>594</v>
      </c>
      <c r="D92" s="246">
        <v>497695</v>
      </c>
      <c r="E92" s="246">
        <v>497695</v>
      </c>
      <c r="F92" s="249">
        <f t="shared" si="3"/>
        <v>0</v>
      </c>
      <c r="G92" s="130"/>
      <c r="J92" s="203"/>
    </row>
    <row r="93" spans="1:13" ht="108" x14ac:dyDescent="0.2">
      <c r="A93" s="250" t="s">
        <v>595</v>
      </c>
      <c r="B93" s="245" t="s">
        <v>596</v>
      </c>
      <c r="C93" s="251" t="s">
        <v>597</v>
      </c>
      <c r="D93" s="246">
        <f>224620-1</f>
        <v>224619</v>
      </c>
      <c r="E93" s="249">
        <v>224619</v>
      </c>
      <c r="F93" s="249">
        <f t="shared" si="3"/>
        <v>0</v>
      </c>
      <c r="G93" s="202" t="s">
        <v>679</v>
      </c>
      <c r="I93" s="203"/>
      <c r="J93" s="203"/>
      <c r="M93" s="203"/>
    </row>
    <row r="94" spans="1:13" ht="60" x14ac:dyDescent="0.2">
      <c r="A94" s="162" t="s">
        <v>599</v>
      </c>
      <c r="B94" s="124" t="s">
        <v>600</v>
      </c>
      <c r="C94" s="128" t="s">
        <v>601</v>
      </c>
      <c r="D94" s="125">
        <v>269</v>
      </c>
      <c r="E94" s="125">
        <v>269</v>
      </c>
      <c r="F94" s="129">
        <f t="shared" si="3"/>
        <v>0</v>
      </c>
      <c r="G94" s="202" t="s">
        <v>680</v>
      </c>
    </row>
    <row r="95" spans="1:13" ht="96" x14ac:dyDescent="0.2">
      <c r="A95" s="170" t="s">
        <v>603</v>
      </c>
      <c r="B95" s="124" t="s">
        <v>604</v>
      </c>
      <c r="C95" s="128" t="s">
        <v>597</v>
      </c>
      <c r="D95" s="125">
        <f>19949-1</f>
        <v>19948</v>
      </c>
      <c r="E95" s="125">
        <v>19948</v>
      </c>
      <c r="F95" s="129">
        <f t="shared" si="3"/>
        <v>0</v>
      </c>
      <c r="G95" s="202" t="s">
        <v>682</v>
      </c>
      <c r="J95" s="254"/>
      <c r="L95" s="203"/>
    </row>
    <row r="96" spans="1:13" ht="69.75" customHeight="1" x14ac:dyDescent="0.2">
      <c r="A96" s="252" t="s">
        <v>606</v>
      </c>
      <c r="B96" s="245" t="s">
        <v>607</v>
      </c>
      <c r="C96" s="251" t="s">
        <v>601</v>
      </c>
      <c r="D96" s="246">
        <v>10148</v>
      </c>
      <c r="E96" s="246">
        <v>10148</v>
      </c>
      <c r="F96" s="249">
        <f t="shared" si="3"/>
        <v>0</v>
      </c>
      <c r="G96" s="202" t="s">
        <v>681</v>
      </c>
    </row>
    <row r="97" spans="1:11" x14ac:dyDescent="0.2">
      <c r="A97" s="166"/>
      <c r="B97" s="136"/>
      <c r="C97" s="199"/>
      <c r="D97" s="137"/>
      <c r="E97" s="137"/>
      <c r="F97" s="138"/>
      <c r="G97" s="200"/>
    </row>
    <row r="98" spans="1:11" ht="82.5" customHeight="1" x14ac:dyDescent="0.2">
      <c r="A98" s="164" t="s">
        <v>609</v>
      </c>
      <c r="B98" s="119" t="s">
        <v>610</v>
      </c>
      <c r="C98" s="120" t="s">
        <v>286</v>
      </c>
      <c r="D98" s="121">
        <v>49937</v>
      </c>
      <c r="E98" s="121">
        <v>49937</v>
      </c>
      <c r="F98" s="121">
        <f>+D98-E98</f>
        <v>0</v>
      </c>
      <c r="G98" s="141" t="s">
        <v>717</v>
      </c>
      <c r="H98" s="257"/>
      <c r="I98" s="257"/>
      <c r="K98" s="238"/>
    </row>
    <row r="99" spans="1:11" x14ac:dyDescent="0.2">
      <c r="A99" s="166"/>
      <c r="B99" s="136"/>
      <c r="C99" s="199"/>
      <c r="D99" s="137"/>
      <c r="E99" s="137"/>
      <c r="F99" s="137"/>
      <c r="G99" s="200"/>
    </row>
    <row r="100" spans="1:11" ht="67.5" customHeight="1" x14ac:dyDescent="0.2">
      <c r="A100" s="164" t="s">
        <v>612</v>
      </c>
      <c r="B100" s="119" t="s">
        <v>613</v>
      </c>
      <c r="C100" s="120" t="s">
        <v>286</v>
      </c>
      <c r="D100" s="264">
        <v>74366</v>
      </c>
      <c r="E100" s="264">
        <f>67131+7235</f>
        <v>74366</v>
      </c>
      <c r="F100" s="121">
        <f>+D100-E100</f>
        <v>0</v>
      </c>
      <c r="G100" s="268" t="s">
        <v>716</v>
      </c>
      <c r="H100" s="240">
        <f>+D100-D98</f>
        <v>24429</v>
      </c>
      <c r="I100" s="203"/>
    </row>
    <row r="101" spans="1:11" s="209" customFormat="1" x14ac:dyDescent="0.2">
      <c r="A101" s="204"/>
      <c r="B101" s="205"/>
      <c r="C101" s="206"/>
      <c r="D101" s="207"/>
      <c r="E101" s="207"/>
      <c r="F101" s="207"/>
      <c r="G101" s="208"/>
      <c r="H101" s="242"/>
    </row>
    <row r="102" spans="1:11" ht="24" x14ac:dyDescent="0.2">
      <c r="A102" s="164" t="s">
        <v>615</v>
      </c>
      <c r="B102" s="119" t="s">
        <v>616</v>
      </c>
      <c r="C102" s="120" t="s">
        <v>617</v>
      </c>
      <c r="D102" s="121">
        <v>0</v>
      </c>
      <c r="E102" s="121">
        <v>0</v>
      </c>
      <c r="F102" s="121"/>
      <c r="G102" s="141"/>
    </row>
    <row r="103" spans="1:11" s="209" customFormat="1" x14ac:dyDescent="0.2">
      <c r="A103" s="210"/>
      <c r="B103" s="205"/>
      <c r="C103" s="206"/>
      <c r="D103" s="207"/>
      <c r="E103" s="207"/>
      <c r="F103" s="207"/>
      <c r="G103" s="208"/>
      <c r="H103" s="242"/>
    </row>
    <row r="104" spans="1:11" ht="24" x14ac:dyDescent="0.2">
      <c r="A104" s="201" t="s">
        <v>619</v>
      </c>
      <c r="B104" s="119" t="s">
        <v>620</v>
      </c>
      <c r="C104" s="120" t="s">
        <v>617</v>
      </c>
      <c r="D104" s="121">
        <v>3669</v>
      </c>
      <c r="E104" s="121">
        <v>3669</v>
      </c>
      <c r="F104" s="121">
        <f>+E104-D104</f>
        <v>0</v>
      </c>
      <c r="G104" s="141" t="s">
        <v>672</v>
      </c>
    </row>
    <row r="105" spans="1:11" x14ac:dyDescent="0.2">
      <c r="A105" s="166"/>
      <c r="B105" s="136"/>
      <c r="C105" s="199"/>
      <c r="D105" s="137"/>
      <c r="E105" s="137"/>
      <c r="F105" s="138"/>
      <c r="G105" s="200"/>
    </row>
    <row r="106" spans="1:11" x14ac:dyDescent="0.2">
      <c r="A106" s="201" t="s">
        <v>622</v>
      </c>
      <c r="B106" s="119" t="s">
        <v>506</v>
      </c>
      <c r="C106" s="120"/>
      <c r="D106" s="121">
        <f>+D85+D98+D102</f>
        <v>2501173</v>
      </c>
      <c r="E106" s="121">
        <f>+E85+E98+E102</f>
        <v>2501173</v>
      </c>
      <c r="F106" s="121">
        <f>+D106-E106</f>
        <v>0</v>
      </c>
      <c r="G106" s="141"/>
    </row>
    <row r="107" spans="1:11" x14ac:dyDescent="0.2">
      <c r="A107" s="211"/>
      <c r="B107" s="136"/>
      <c r="C107" s="199"/>
      <c r="D107" s="212"/>
      <c r="E107" s="212"/>
      <c r="F107" s="213"/>
      <c r="G107" s="214"/>
    </row>
    <row r="108" spans="1:11" x14ac:dyDescent="0.2">
      <c r="A108" s="201" t="s">
        <v>623</v>
      </c>
      <c r="B108" s="119" t="s">
        <v>624</v>
      </c>
      <c r="C108" s="120"/>
      <c r="D108" s="121">
        <f>+D89+D104+D100</f>
        <v>2299302</v>
      </c>
      <c r="E108" s="121">
        <f>+E89+E104+E100</f>
        <v>2299302</v>
      </c>
      <c r="F108" s="121">
        <f>+D108-E108</f>
        <v>0</v>
      </c>
      <c r="G108" s="215"/>
    </row>
    <row r="109" spans="1:11" x14ac:dyDescent="0.2">
      <c r="A109" s="166"/>
      <c r="B109" s="136"/>
      <c r="C109" s="199"/>
      <c r="D109" s="212"/>
      <c r="E109" s="212"/>
      <c r="F109" s="213"/>
      <c r="G109" s="214"/>
    </row>
    <row r="110" spans="1:11" x14ac:dyDescent="0.2">
      <c r="A110" s="201" t="s">
        <v>625</v>
      </c>
      <c r="B110" s="119" t="s">
        <v>626</v>
      </c>
      <c r="C110" s="120"/>
      <c r="D110" s="121">
        <f>+D106-D108</f>
        <v>201871</v>
      </c>
      <c r="E110" s="121">
        <f>+D110</f>
        <v>201871</v>
      </c>
      <c r="F110" s="121">
        <f>+D110-E110</f>
        <v>0</v>
      </c>
      <c r="G110" s="215"/>
    </row>
    <row r="111" spans="1:11" x14ac:dyDescent="0.2">
      <c r="A111" s="166"/>
      <c r="B111" s="136"/>
      <c r="C111" s="199"/>
      <c r="D111" s="216"/>
      <c r="E111" s="216"/>
      <c r="F111" s="138"/>
      <c r="G111" s="200"/>
    </row>
    <row r="112" spans="1:11" x14ac:dyDescent="0.2">
      <c r="A112" s="201" t="s">
        <v>627</v>
      </c>
      <c r="B112" s="119" t="s">
        <v>628</v>
      </c>
      <c r="C112" s="120"/>
      <c r="D112" s="121">
        <v>41480</v>
      </c>
      <c r="E112" s="121">
        <v>41480</v>
      </c>
      <c r="F112" s="121">
        <f>+D112-E112</f>
        <v>0</v>
      </c>
      <c r="G112" s="122"/>
    </row>
    <row r="113" spans="1:7" x14ac:dyDescent="0.2">
      <c r="A113" s="166"/>
      <c r="B113" s="136"/>
      <c r="C113" s="199"/>
      <c r="D113" s="216"/>
      <c r="E113" s="216"/>
      <c r="F113" s="138"/>
      <c r="G113" s="200"/>
    </row>
    <row r="114" spans="1:7" ht="13.5" thickBot="1" x14ac:dyDescent="0.25">
      <c r="A114" s="217" t="s">
        <v>629</v>
      </c>
      <c r="B114" s="218" t="s">
        <v>630</v>
      </c>
      <c r="C114" s="219"/>
      <c r="D114" s="220">
        <f>+D110-D112</f>
        <v>160391</v>
      </c>
      <c r="E114" s="220">
        <f>+E110-E112</f>
        <v>160391</v>
      </c>
      <c r="F114" s="220">
        <f>+D114-E114</f>
        <v>0</v>
      </c>
      <c r="G114" s="221"/>
    </row>
    <row r="115" spans="1:7" x14ac:dyDescent="0.2">
      <c r="A115" s="179"/>
      <c r="B115" s="179"/>
      <c r="C115" s="179"/>
      <c r="D115" s="179"/>
      <c r="E115" s="179"/>
      <c r="F115" s="179"/>
      <c r="G115" s="179"/>
    </row>
    <row r="116" spans="1:7" x14ac:dyDescent="0.2">
      <c r="A116" s="179"/>
      <c r="B116" s="179"/>
      <c r="C116" s="179"/>
      <c r="D116" s="179"/>
      <c r="E116" s="179"/>
      <c r="F116" s="179"/>
      <c r="G116" s="179"/>
    </row>
    <row r="117" spans="1:7" ht="15.75" x14ac:dyDescent="0.25">
      <c r="A117" s="108" t="s">
        <v>653</v>
      </c>
      <c r="B117" s="109"/>
      <c r="C117" s="109"/>
      <c r="D117" s="109"/>
      <c r="E117" s="110"/>
      <c r="F117" s="111"/>
      <c r="G117" s="111"/>
    </row>
    <row r="118" spans="1:7" x14ac:dyDescent="0.2">
      <c r="A118" s="112"/>
      <c r="B118" s="109"/>
      <c r="C118" s="109"/>
      <c r="D118" s="109"/>
      <c r="E118" s="110"/>
      <c r="F118" s="111"/>
      <c r="G118" s="111"/>
    </row>
    <row r="119" spans="1:7" x14ac:dyDescent="0.2">
      <c r="A119" s="419" t="s">
        <v>468</v>
      </c>
      <c r="B119" s="419"/>
      <c r="C119" s="419"/>
      <c r="D119" s="419"/>
      <c r="E119" s="419"/>
      <c r="F119" s="419"/>
      <c r="G119" s="419"/>
    </row>
    <row r="120" spans="1:7" ht="13.5" thickBot="1" x14ac:dyDescent="0.25">
      <c r="A120" s="113"/>
      <c r="B120" s="113"/>
      <c r="C120" s="113"/>
      <c r="D120" s="113"/>
      <c r="E120" s="113"/>
      <c r="F120" s="113"/>
      <c r="G120" s="113"/>
    </row>
    <row r="121" spans="1:7" ht="48" x14ac:dyDescent="0.2">
      <c r="A121" s="114" t="s">
        <v>469</v>
      </c>
      <c r="B121" s="115" t="s">
        <v>470</v>
      </c>
      <c r="C121" s="115" t="s">
        <v>471</v>
      </c>
      <c r="D121" s="116" t="s">
        <v>472</v>
      </c>
      <c r="E121" s="116" t="s">
        <v>473</v>
      </c>
      <c r="F121" s="116" t="s">
        <v>474</v>
      </c>
      <c r="G121" s="117" t="s">
        <v>475</v>
      </c>
    </row>
    <row r="122" spans="1:7" ht="48" x14ac:dyDescent="0.2">
      <c r="A122" s="118" t="s">
        <v>476</v>
      </c>
      <c r="B122" s="119" t="s">
        <v>477</v>
      </c>
      <c r="C122" s="120" t="s">
        <v>478</v>
      </c>
      <c r="D122" s="121">
        <f>SUM(D123:D127)</f>
        <v>5671820</v>
      </c>
      <c r="E122" s="121">
        <f>SUM(E123:E127)</f>
        <v>5671820</v>
      </c>
      <c r="F122" s="121">
        <f>+D122-E122</f>
        <v>0</v>
      </c>
      <c r="G122" s="122"/>
    </row>
    <row r="123" spans="1:7" x14ac:dyDescent="0.2">
      <c r="A123" s="123" t="s">
        <v>479</v>
      </c>
      <c r="B123" s="124" t="s">
        <v>480</v>
      </c>
      <c r="C123" s="124" t="s">
        <v>408</v>
      </c>
      <c r="D123" s="125">
        <f>39086+1</f>
        <v>39087</v>
      </c>
      <c r="E123" s="125">
        <f>+D123</f>
        <v>39087</v>
      </c>
      <c r="F123" s="125">
        <f>+D123-E123</f>
        <v>0</v>
      </c>
      <c r="G123" s="126"/>
    </row>
    <row r="124" spans="1:7" ht="36" x14ac:dyDescent="0.2">
      <c r="A124" s="127" t="s">
        <v>481</v>
      </c>
      <c r="B124" s="128" t="s">
        <v>482</v>
      </c>
      <c r="C124" s="128" t="s">
        <v>483</v>
      </c>
      <c r="D124" s="129">
        <v>5221568</v>
      </c>
      <c r="E124" s="125">
        <f>5201748+3180+16640</f>
        <v>5221568</v>
      </c>
      <c r="F124" s="125">
        <f t="shared" ref="F124:F127" si="4">+D124-E124</f>
        <v>0</v>
      </c>
      <c r="G124" s="130" t="s">
        <v>484</v>
      </c>
    </row>
    <row r="125" spans="1:7" ht="36" x14ac:dyDescent="0.2">
      <c r="A125" s="127" t="s">
        <v>485</v>
      </c>
      <c r="B125" s="128" t="s">
        <v>486</v>
      </c>
      <c r="C125" s="128" t="s">
        <v>487</v>
      </c>
      <c r="D125" s="125">
        <v>82072</v>
      </c>
      <c r="E125" s="125">
        <f>391+76503+5178</f>
        <v>82072</v>
      </c>
      <c r="F125" s="125">
        <f t="shared" si="4"/>
        <v>0</v>
      </c>
      <c r="G125" s="131" t="s">
        <v>488</v>
      </c>
    </row>
    <row r="126" spans="1:7" x14ac:dyDescent="0.2">
      <c r="A126" s="132" t="s">
        <v>489</v>
      </c>
      <c r="B126" s="133" t="s">
        <v>490</v>
      </c>
      <c r="C126" s="134" t="s">
        <v>491</v>
      </c>
      <c r="D126" s="129">
        <v>0</v>
      </c>
      <c r="E126" s="129">
        <v>0</v>
      </c>
      <c r="F126" s="129">
        <f t="shared" si="4"/>
        <v>0</v>
      </c>
      <c r="G126" s="131"/>
    </row>
    <row r="127" spans="1:7" x14ac:dyDescent="0.2">
      <c r="A127" s="123" t="s">
        <v>492</v>
      </c>
      <c r="B127" s="124" t="s">
        <v>493</v>
      </c>
      <c r="C127" s="124" t="s">
        <v>494</v>
      </c>
      <c r="D127" s="125">
        <v>329093</v>
      </c>
      <c r="E127" s="125">
        <f>+D127</f>
        <v>329093</v>
      </c>
      <c r="F127" s="125">
        <f t="shared" si="4"/>
        <v>0</v>
      </c>
      <c r="G127" s="131"/>
    </row>
    <row r="128" spans="1:7" x14ac:dyDescent="0.2">
      <c r="A128" s="135"/>
      <c r="B128" s="136"/>
      <c r="C128" s="136"/>
      <c r="D128" s="137"/>
      <c r="E128" s="137"/>
      <c r="F128" s="138"/>
      <c r="G128" s="139"/>
    </row>
    <row r="129" spans="1:7" ht="36" x14ac:dyDescent="0.2">
      <c r="A129" s="118" t="s">
        <v>495</v>
      </c>
      <c r="B129" s="119" t="s">
        <v>496</v>
      </c>
      <c r="C129" s="120" t="s">
        <v>497</v>
      </c>
      <c r="D129" s="121">
        <f>SUM(D130:D133)</f>
        <v>1217958</v>
      </c>
      <c r="E129" s="121">
        <f>SUM(E130:E133)</f>
        <v>1217958</v>
      </c>
      <c r="F129" s="140">
        <f>+D129-E129</f>
        <v>0</v>
      </c>
      <c r="G129" s="141" t="s">
        <v>498</v>
      </c>
    </row>
    <row r="130" spans="1:7" x14ac:dyDescent="0.2">
      <c r="A130" s="123" t="s">
        <v>499</v>
      </c>
      <c r="B130" s="124" t="s">
        <v>500</v>
      </c>
      <c r="C130" s="124" t="s">
        <v>501</v>
      </c>
      <c r="D130" s="129">
        <v>26310</v>
      </c>
      <c r="E130" s="129">
        <f>+D130</f>
        <v>26310</v>
      </c>
      <c r="F130" s="129">
        <f>+D130-E130</f>
        <v>0</v>
      </c>
      <c r="G130" s="142"/>
    </row>
    <row r="131" spans="1:7" ht="90" customHeight="1" x14ac:dyDescent="0.2">
      <c r="A131" s="143" t="s">
        <v>502</v>
      </c>
      <c r="B131" s="134" t="s">
        <v>503</v>
      </c>
      <c r="C131" s="134" t="s">
        <v>491</v>
      </c>
      <c r="D131" s="129">
        <v>38388</v>
      </c>
      <c r="E131" s="129">
        <f>25289+8002+668+1113+739+2575+2</f>
        <v>38388</v>
      </c>
      <c r="F131" s="129">
        <f t="shared" ref="F131:F133" si="5">+D131-E131</f>
        <v>0</v>
      </c>
      <c r="G131" s="130" t="s">
        <v>504</v>
      </c>
    </row>
    <row r="132" spans="1:7" ht="24" x14ac:dyDescent="0.2">
      <c r="A132" s="123" t="s">
        <v>505</v>
      </c>
      <c r="B132" s="124" t="s">
        <v>506</v>
      </c>
      <c r="C132" s="124" t="s">
        <v>507</v>
      </c>
      <c r="D132" s="125">
        <v>38002</v>
      </c>
      <c r="E132" s="125">
        <f>+D132</f>
        <v>38002</v>
      </c>
      <c r="F132" s="129">
        <f t="shared" si="5"/>
        <v>0</v>
      </c>
      <c r="G132" s="131" t="s">
        <v>508</v>
      </c>
    </row>
    <row r="133" spans="1:7" ht="24" x14ac:dyDescent="0.2">
      <c r="A133" s="123" t="s">
        <v>509</v>
      </c>
      <c r="B133" s="124" t="s">
        <v>510</v>
      </c>
      <c r="C133" s="124" t="s">
        <v>511</v>
      </c>
      <c r="D133" s="125">
        <v>1115258</v>
      </c>
      <c r="E133" s="125">
        <f>+D133</f>
        <v>1115258</v>
      </c>
      <c r="F133" s="129">
        <f t="shared" si="5"/>
        <v>0</v>
      </c>
      <c r="G133" s="131" t="s">
        <v>512</v>
      </c>
    </row>
    <row r="134" spans="1:7" x14ac:dyDescent="0.2">
      <c r="A134" s="135"/>
      <c r="B134" s="136"/>
      <c r="C134" s="136"/>
      <c r="D134" s="137"/>
      <c r="E134" s="137"/>
      <c r="F134" s="138"/>
      <c r="G134" s="144"/>
    </row>
    <row r="135" spans="1:7" ht="90.75" customHeight="1" x14ac:dyDescent="0.2">
      <c r="A135" s="145" t="s">
        <v>513</v>
      </c>
      <c r="B135" s="146" t="s">
        <v>514</v>
      </c>
      <c r="C135" s="120" t="s">
        <v>515</v>
      </c>
      <c r="D135" s="121">
        <f>23768+1</f>
        <v>23769</v>
      </c>
      <c r="E135" s="121">
        <f>3889+27+19837+16</f>
        <v>23769</v>
      </c>
      <c r="F135" s="121">
        <f>+D135-E135</f>
        <v>0</v>
      </c>
      <c r="G135" s="141" t="s">
        <v>516</v>
      </c>
    </row>
    <row r="136" spans="1:7" ht="13.5" thickBot="1" x14ac:dyDescent="0.25">
      <c r="A136" s="147" t="s">
        <v>517</v>
      </c>
      <c r="B136" s="148" t="s">
        <v>518</v>
      </c>
      <c r="C136" s="149"/>
      <c r="D136" s="150">
        <f>+D122+D129+D135</f>
        <v>6913547</v>
      </c>
      <c r="E136" s="150">
        <f>+E122+E129+E135</f>
        <v>6913547</v>
      </c>
      <c r="F136" s="150">
        <f>+D136-E136</f>
        <v>0</v>
      </c>
      <c r="G136" s="151"/>
    </row>
    <row r="137" spans="1:7" ht="13.5" thickBot="1" x14ac:dyDescent="0.25">
      <c r="A137" s="152"/>
      <c r="B137" s="153"/>
      <c r="C137" s="154"/>
      <c r="D137" s="153"/>
      <c r="E137" s="154"/>
      <c r="F137" s="155"/>
      <c r="G137" s="156"/>
    </row>
    <row r="138" spans="1:7" ht="24" x14ac:dyDescent="0.2">
      <c r="A138" s="157" t="s">
        <v>519</v>
      </c>
      <c r="B138" s="158" t="s">
        <v>520</v>
      </c>
      <c r="C138" s="158" t="s">
        <v>521</v>
      </c>
      <c r="D138" s="159">
        <f>3311058+1</f>
        <v>3311059</v>
      </c>
      <c r="E138" s="160">
        <v>3311059</v>
      </c>
      <c r="F138" s="160">
        <f>+D138-E138</f>
        <v>0</v>
      </c>
      <c r="G138" s="161" t="s">
        <v>522</v>
      </c>
    </row>
    <row r="139" spans="1:7" x14ac:dyDescent="0.2">
      <c r="A139" s="162"/>
      <c r="B139" s="163"/>
      <c r="C139" s="136"/>
      <c r="D139" s="137"/>
      <c r="E139" s="137"/>
      <c r="F139" s="138"/>
      <c r="G139" s="144"/>
    </row>
    <row r="140" spans="1:7" ht="48" x14ac:dyDescent="0.2">
      <c r="A140" s="164" t="s">
        <v>523</v>
      </c>
      <c r="B140" s="120" t="s">
        <v>524</v>
      </c>
      <c r="C140" s="120" t="s">
        <v>525</v>
      </c>
      <c r="D140" s="121">
        <f>166155+1</f>
        <v>166156</v>
      </c>
      <c r="E140" s="121">
        <f>29829+50117+28164+58046</f>
        <v>166156</v>
      </c>
      <c r="F140" s="121">
        <f>+D140-E140</f>
        <v>0</v>
      </c>
      <c r="G140" s="165" t="s">
        <v>526</v>
      </c>
    </row>
    <row r="141" spans="1:7" x14ac:dyDescent="0.2">
      <c r="A141" s="166"/>
      <c r="B141" s="136"/>
      <c r="C141" s="136"/>
      <c r="D141" s="137"/>
      <c r="E141" s="137"/>
      <c r="F141" s="138"/>
      <c r="G141" s="144"/>
    </row>
    <row r="142" spans="1:7" ht="36" x14ac:dyDescent="0.2">
      <c r="A142" s="164" t="s">
        <v>527</v>
      </c>
      <c r="B142" s="120" t="s">
        <v>528</v>
      </c>
      <c r="C142" s="120" t="s">
        <v>529</v>
      </c>
      <c r="D142" s="121">
        <f>SUM(D143:D145)</f>
        <v>2614508</v>
      </c>
      <c r="E142" s="121">
        <f>SUM(E143:E145)</f>
        <v>2614508</v>
      </c>
      <c r="F142" s="121">
        <f>+D142-E142</f>
        <v>0</v>
      </c>
      <c r="G142" s="167" t="s">
        <v>530</v>
      </c>
    </row>
    <row r="143" spans="1:7" ht="24" x14ac:dyDescent="0.2">
      <c r="A143" s="162" t="s">
        <v>531</v>
      </c>
      <c r="B143" s="124" t="s">
        <v>532</v>
      </c>
      <c r="C143" s="128" t="s">
        <v>533</v>
      </c>
      <c r="D143" s="125">
        <v>2547107</v>
      </c>
      <c r="E143" s="125">
        <f>+D143</f>
        <v>2547107</v>
      </c>
      <c r="F143" s="125">
        <f>+D143-E143</f>
        <v>0</v>
      </c>
      <c r="G143" s="131" t="s">
        <v>534</v>
      </c>
    </row>
    <row r="144" spans="1:7" ht="60" x14ac:dyDescent="0.2">
      <c r="A144" s="162" t="s">
        <v>535</v>
      </c>
      <c r="B144" s="124" t="s">
        <v>536</v>
      </c>
      <c r="C144" s="128" t="s">
        <v>537</v>
      </c>
      <c r="D144" s="129">
        <v>15636</v>
      </c>
      <c r="E144" s="129">
        <f>4362+11273+1</f>
        <v>15636</v>
      </c>
      <c r="F144" s="125">
        <f t="shared" ref="F144:F145" si="6">+D144-E144</f>
        <v>0</v>
      </c>
      <c r="G144" s="168" t="s">
        <v>538</v>
      </c>
    </row>
    <row r="145" spans="1:12" x14ac:dyDescent="0.2">
      <c r="A145" s="162" t="s">
        <v>539</v>
      </c>
      <c r="B145" s="124" t="s">
        <v>540</v>
      </c>
      <c r="C145" s="124" t="s">
        <v>494</v>
      </c>
      <c r="D145" s="129">
        <v>51765</v>
      </c>
      <c r="E145" s="129">
        <f>+D145</f>
        <v>51765</v>
      </c>
      <c r="F145" s="125">
        <f t="shared" si="6"/>
        <v>0</v>
      </c>
      <c r="G145" s="169"/>
    </row>
    <row r="146" spans="1:12" x14ac:dyDescent="0.2">
      <c r="A146" s="135"/>
      <c r="B146" s="136"/>
      <c r="C146" s="136"/>
      <c r="D146" s="137"/>
      <c r="E146" s="137"/>
      <c r="F146" s="138"/>
      <c r="G146" s="144"/>
    </row>
    <row r="147" spans="1:12" ht="36" x14ac:dyDescent="0.2">
      <c r="A147" s="164" t="s">
        <v>541</v>
      </c>
      <c r="B147" s="120" t="s">
        <v>542</v>
      </c>
      <c r="C147" s="120" t="s">
        <v>543</v>
      </c>
      <c r="D147" s="121">
        <f>SUM(D148:D153)-1</f>
        <v>733966</v>
      </c>
      <c r="E147" s="121">
        <f>SUM(E148:E153)-1</f>
        <v>733966</v>
      </c>
      <c r="F147" s="121">
        <f>+D147-E147</f>
        <v>0</v>
      </c>
      <c r="G147" s="167" t="s">
        <v>544</v>
      </c>
    </row>
    <row r="148" spans="1:12" ht="24" x14ac:dyDescent="0.2">
      <c r="A148" s="162" t="s">
        <v>531</v>
      </c>
      <c r="B148" s="124" t="s">
        <v>545</v>
      </c>
      <c r="C148" s="124" t="s">
        <v>533</v>
      </c>
      <c r="D148" s="125">
        <v>565524</v>
      </c>
      <c r="E148" s="125">
        <f>+D148</f>
        <v>565524</v>
      </c>
      <c r="F148" s="125">
        <f t="shared" ref="F148:F153" si="7">+D148-E148</f>
        <v>0</v>
      </c>
      <c r="G148" s="131" t="s">
        <v>546</v>
      </c>
    </row>
    <row r="149" spans="1:12" ht="84" x14ac:dyDescent="0.2">
      <c r="A149" s="170" t="s">
        <v>547</v>
      </c>
      <c r="B149" s="128" t="s">
        <v>548</v>
      </c>
      <c r="C149" s="128" t="s">
        <v>549</v>
      </c>
      <c r="D149" s="125">
        <f>40345-1</f>
        <v>40344</v>
      </c>
      <c r="E149" s="125">
        <f>+D149</f>
        <v>40344</v>
      </c>
      <c r="F149" s="125">
        <f t="shared" si="7"/>
        <v>0</v>
      </c>
      <c r="G149" s="131" t="s">
        <v>550</v>
      </c>
    </row>
    <row r="150" spans="1:12" ht="96" x14ac:dyDescent="0.2">
      <c r="A150" s="170" t="s">
        <v>551</v>
      </c>
      <c r="B150" s="128" t="s">
        <v>552</v>
      </c>
      <c r="C150" s="128" t="s">
        <v>549</v>
      </c>
      <c r="D150" s="125">
        <f>39+67471</f>
        <v>67510</v>
      </c>
      <c r="E150" s="125">
        <f>67447+63</f>
        <v>67510</v>
      </c>
      <c r="F150" s="125">
        <f t="shared" si="7"/>
        <v>0</v>
      </c>
      <c r="G150" s="131" t="s">
        <v>553</v>
      </c>
    </row>
    <row r="151" spans="1:12" ht="93.75" customHeight="1" x14ac:dyDescent="0.2">
      <c r="A151" s="170" t="s">
        <v>554</v>
      </c>
      <c r="B151" s="128" t="s">
        <v>555</v>
      </c>
      <c r="C151" s="128" t="s">
        <v>549</v>
      </c>
      <c r="D151" s="125">
        <v>28794</v>
      </c>
      <c r="E151" s="125">
        <f>+D151</f>
        <v>28794</v>
      </c>
      <c r="F151" s="125">
        <f t="shared" si="7"/>
        <v>0</v>
      </c>
      <c r="G151" s="131" t="s">
        <v>556</v>
      </c>
    </row>
    <row r="152" spans="1:12" ht="106.5" customHeight="1" x14ac:dyDescent="0.2">
      <c r="A152" s="170" t="s">
        <v>557</v>
      </c>
      <c r="B152" s="128" t="s">
        <v>558</v>
      </c>
      <c r="C152" s="128" t="s">
        <v>549</v>
      </c>
      <c r="D152" s="129">
        <f>16508+1</f>
        <v>16509</v>
      </c>
      <c r="E152" s="129">
        <f>+D152</f>
        <v>16509</v>
      </c>
      <c r="F152" s="125">
        <f t="shared" si="7"/>
        <v>0</v>
      </c>
      <c r="G152" s="171" t="s">
        <v>559</v>
      </c>
    </row>
    <row r="153" spans="1:12" ht="132" x14ac:dyDescent="0.2">
      <c r="A153" s="172" t="s">
        <v>560</v>
      </c>
      <c r="B153" s="128" t="s">
        <v>561</v>
      </c>
      <c r="C153" s="128" t="s">
        <v>562</v>
      </c>
      <c r="D153" s="125">
        <f>380+14906</f>
        <v>15286</v>
      </c>
      <c r="E153" s="125">
        <f>380+8839+2680+3387</f>
        <v>15286</v>
      </c>
      <c r="F153" s="125">
        <f t="shared" si="7"/>
        <v>0</v>
      </c>
      <c r="G153" s="131" t="s">
        <v>563</v>
      </c>
    </row>
    <row r="154" spans="1:12" x14ac:dyDescent="0.2">
      <c r="A154" s="135"/>
      <c r="B154" s="136"/>
      <c r="C154" s="136"/>
      <c r="D154" s="137"/>
      <c r="E154" s="137"/>
      <c r="F154" s="138"/>
      <c r="G154" s="144"/>
    </row>
    <row r="155" spans="1:12" ht="163.5" customHeight="1" x14ac:dyDescent="0.2">
      <c r="A155" s="164" t="s">
        <v>564</v>
      </c>
      <c r="B155" s="120" t="s">
        <v>565</v>
      </c>
      <c r="C155" s="120" t="s">
        <v>566</v>
      </c>
      <c r="D155" s="121">
        <f>87858</f>
        <v>87858</v>
      </c>
      <c r="E155" s="121">
        <f>29168+1920+10908+483+22605+1859+1164+19751</f>
        <v>87858</v>
      </c>
      <c r="F155" s="121">
        <f>+D155-E155</f>
        <v>0</v>
      </c>
      <c r="G155" s="167" t="s">
        <v>567</v>
      </c>
      <c r="K155" s="173"/>
      <c r="L155" s="174"/>
    </row>
    <row r="156" spans="1:12" ht="13.5" thickBot="1" x14ac:dyDescent="0.25">
      <c r="A156" s="175" t="s">
        <v>568</v>
      </c>
      <c r="B156" s="176" t="s">
        <v>569</v>
      </c>
      <c r="C156" s="176"/>
      <c r="D156" s="177">
        <f>+D138+D140+D142+D147+D155</f>
        <v>6913547</v>
      </c>
      <c r="E156" s="177">
        <f>+E138+E140+E142+E147+E155</f>
        <v>6913547</v>
      </c>
      <c r="F156" s="177">
        <f>+D156-E156</f>
        <v>0</v>
      </c>
      <c r="G156" s="178"/>
    </row>
    <row r="157" spans="1:12" x14ac:dyDescent="0.2">
      <c r="A157" s="179"/>
      <c r="B157" s="179"/>
      <c r="C157" s="179"/>
      <c r="D157" s="179"/>
      <c r="E157" s="179"/>
      <c r="F157" s="179"/>
      <c r="G157" s="179"/>
    </row>
    <row r="158" spans="1:12" x14ac:dyDescent="0.2">
      <c r="A158" s="179"/>
      <c r="B158" s="179"/>
      <c r="C158" s="179"/>
      <c r="D158" s="179"/>
      <c r="E158" s="179"/>
      <c r="F158" s="179"/>
      <c r="G158" s="179"/>
    </row>
    <row r="159" spans="1:12" ht="15.75" x14ac:dyDescent="0.25">
      <c r="A159" s="108" t="s">
        <v>570</v>
      </c>
      <c r="B159" s="181"/>
      <c r="C159" s="182"/>
      <c r="D159" s="183"/>
      <c r="E159" s="183"/>
      <c r="F159" s="110"/>
      <c r="G159" s="110"/>
    </row>
    <row r="160" spans="1:12" x14ac:dyDescent="0.2">
      <c r="A160" s="112"/>
      <c r="B160" s="181"/>
      <c r="C160" s="182"/>
      <c r="D160" s="183"/>
      <c r="E160" s="110"/>
      <c r="F160" s="110"/>
      <c r="G160" s="110"/>
    </row>
    <row r="161" spans="1:12" x14ac:dyDescent="0.2">
      <c r="A161" s="420" t="s">
        <v>468</v>
      </c>
      <c r="B161" s="420"/>
      <c r="C161" s="420"/>
      <c r="D161" s="420"/>
      <c r="E161" s="420"/>
      <c r="F161" s="420"/>
      <c r="G161" s="420"/>
    </row>
    <row r="162" spans="1:12" ht="13.5" thickBot="1" x14ac:dyDescent="0.25">
      <c r="A162" s="184"/>
      <c r="B162" s="185"/>
      <c r="C162" s="186"/>
      <c r="D162" s="187"/>
      <c r="E162" s="187"/>
      <c r="F162" s="188"/>
      <c r="G162" s="189"/>
    </row>
    <row r="163" spans="1:12" ht="48.75" thickBot="1" x14ac:dyDescent="0.25">
      <c r="A163" s="190" t="s">
        <v>571</v>
      </c>
      <c r="B163" s="191" t="s">
        <v>572</v>
      </c>
      <c r="C163" s="116" t="s">
        <v>573</v>
      </c>
      <c r="D163" s="116" t="s">
        <v>472</v>
      </c>
      <c r="E163" s="116" t="s">
        <v>473</v>
      </c>
      <c r="F163" s="192" t="s">
        <v>474</v>
      </c>
      <c r="G163" s="193" t="s">
        <v>475</v>
      </c>
    </row>
    <row r="164" spans="1:12" x14ac:dyDescent="0.2">
      <c r="A164" s="194" t="s">
        <v>574</v>
      </c>
      <c r="B164" s="195" t="s">
        <v>575</v>
      </c>
      <c r="C164" s="196"/>
      <c r="D164" s="197">
        <f>SUM(D165:D166)</f>
        <v>1644008</v>
      </c>
      <c r="E164" s="197">
        <f>SUM(E165:E166)</f>
        <v>1644008</v>
      </c>
      <c r="F164" s="197">
        <f>+D164-E164</f>
        <v>0</v>
      </c>
      <c r="G164" s="198"/>
    </row>
    <row r="165" spans="1:12" ht="24" x14ac:dyDescent="0.2">
      <c r="A165" s="170" t="s">
        <v>576</v>
      </c>
      <c r="B165" s="128" t="s">
        <v>577</v>
      </c>
      <c r="C165" s="128" t="s">
        <v>280</v>
      </c>
      <c r="D165" s="125">
        <f>0+1605128</f>
        <v>1605128</v>
      </c>
      <c r="E165" s="125">
        <f>+D165</f>
        <v>1605128</v>
      </c>
      <c r="F165" s="125">
        <f>+D165-E165</f>
        <v>0</v>
      </c>
      <c r="G165" s="169"/>
    </row>
    <row r="166" spans="1:12" ht="120.75" customHeight="1" x14ac:dyDescent="0.2">
      <c r="A166" s="170" t="s">
        <v>578</v>
      </c>
      <c r="B166" s="128" t="s">
        <v>579</v>
      </c>
      <c r="C166" s="128" t="s">
        <v>580</v>
      </c>
      <c r="D166" s="129">
        <f>326+38554</f>
        <v>38880</v>
      </c>
      <c r="E166" s="129">
        <f>7713+14028+1492+8118+326+5330+53+1820</f>
        <v>38880</v>
      </c>
      <c r="F166" s="129">
        <f>+D166-E166</f>
        <v>0</v>
      </c>
      <c r="G166" s="130" t="s">
        <v>581</v>
      </c>
    </row>
    <row r="167" spans="1:12" x14ac:dyDescent="0.2">
      <c r="A167" s="166"/>
      <c r="B167" s="136"/>
      <c r="C167" s="199"/>
      <c r="D167" s="137"/>
      <c r="E167" s="137"/>
      <c r="F167" s="138"/>
      <c r="G167" s="200"/>
    </row>
    <row r="168" spans="1:12" ht="48" x14ac:dyDescent="0.2">
      <c r="A168" s="201" t="s">
        <v>582</v>
      </c>
      <c r="B168" s="119" t="s">
        <v>583</v>
      </c>
      <c r="C168" s="120"/>
      <c r="D168" s="121">
        <f>SUM(D169:D175)-1</f>
        <v>1507033</v>
      </c>
      <c r="E168" s="121">
        <f>SUM(E169:E175)-1</f>
        <v>1507033</v>
      </c>
      <c r="F168" s="121">
        <f>+D168-E168</f>
        <v>0</v>
      </c>
      <c r="G168" s="141" t="s">
        <v>584</v>
      </c>
    </row>
    <row r="169" spans="1:12" ht="24" x14ac:dyDescent="0.2">
      <c r="A169" s="162" t="s">
        <v>585</v>
      </c>
      <c r="B169" s="128" t="s">
        <v>586</v>
      </c>
      <c r="C169" s="128" t="s">
        <v>282</v>
      </c>
      <c r="D169" s="129">
        <v>458262</v>
      </c>
      <c r="E169" s="129">
        <f>+D169</f>
        <v>458262</v>
      </c>
      <c r="F169" s="129">
        <f>+D169-E169</f>
        <v>0</v>
      </c>
      <c r="G169" s="130" t="s">
        <v>587</v>
      </c>
    </row>
    <row r="170" spans="1:12" ht="60" x14ac:dyDescent="0.2">
      <c r="A170" s="170" t="s">
        <v>588</v>
      </c>
      <c r="B170" s="124" t="s">
        <v>589</v>
      </c>
      <c r="C170" s="128" t="s">
        <v>590</v>
      </c>
      <c r="D170" s="125">
        <v>353176</v>
      </c>
      <c r="E170" s="125">
        <f>218087+66349+46430+22310</f>
        <v>353176</v>
      </c>
      <c r="F170" s="129">
        <f t="shared" ref="F170:F175" si="8">+D170-E170</f>
        <v>0</v>
      </c>
      <c r="G170" s="202" t="s">
        <v>591</v>
      </c>
    </row>
    <row r="171" spans="1:12" x14ac:dyDescent="0.2">
      <c r="A171" s="170" t="s">
        <v>592</v>
      </c>
      <c r="B171" s="124" t="s">
        <v>593</v>
      </c>
      <c r="C171" s="128" t="s">
        <v>594</v>
      </c>
      <c r="D171" s="125">
        <v>507336</v>
      </c>
      <c r="E171" s="125">
        <f>+D171</f>
        <v>507336</v>
      </c>
      <c r="F171" s="129">
        <f t="shared" si="8"/>
        <v>0</v>
      </c>
      <c r="G171" s="130"/>
    </row>
    <row r="172" spans="1:12" ht="108" x14ac:dyDescent="0.2">
      <c r="A172" s="170" t="s">
        <v>595</v>
      </c>
      <c r="B172" s="124" t="s">
        <v>596</v>
      </c>
      <c r="C172" s="128" t="s">
        <v>597</v>
      </c>
      <c r="D172" s="125">
        <v>134451</v>
      </c>
      <c r="E172" s="129">
        <f>471+76479+25624+19261+3706+6805+1093+1012</f>
        <v>134451</v>
      </c>
      <c r="F172" s="129">
        <f t="shared" si="8"/>
        <v>0</v>
      </c>
      <c r="G172" s="202" t="s">
        <v>598</v>
      </c>
    </row>
    <row r="173" spans="1:12" ht="60" x14ac:dyDescent="0.2">
      <c r="A173" s="162" t="s">
        <v>599</v>
      </c>
      <c r="B173" s="124" t="s">
        <v>600</v>
      </c>
      <c r="C173" s="128" t="s">
        <v>601</v>
      </c>
      <c r="D173" s="125">
        <v>1670</v>
      </c>
      <c r="E173" s="125">
        <f>+D173</f>
        <v>1670</v>
      </c>
      <c r="F173" s="129">
        <f t="shared" si="8"/>
        <v>0</v>
      </c>
      <c r="G173" s="202" t="s">
        <v>602</v>
      </c>
    </row>
    <row r="174" spans="1:12" ht="96" x14ac:dyDescent="0.2">
      <c r="A174" s="170" t="s">
        <v>603</v>
      </c>
      <c r="B174" s="124" t="s">
        <v>604</v>
      </c>
      <c r="C174" s="128" t="s">
        <v>597</v>
      </c>
      <c r="D174" s="125">
        <v>40313</v>
      </c>
      <c r="E174" s="125">
        <f>4955+2744+28164+4450</f>
        <v>40313</v>
      </c>
      <c r="F174" s="129">
        <f t="shared" si="8"/>
        <v>0</v>
      </c>
      <c r="G174" s="202" t="s">
        <v>605</v>
      </c>
      <c r="L174" s="203"/>
    </row>
    <row r="175" spans="1:12" ht="60" x14ac:dyDescent="0.2">
      <c r="A175" s="162" t="s">
        <v>606</v>
      </c>
      <c r="B175" s="124" t="s">
        <v>607</v>
      </c>
      <c r="C175" s="128" t="s">
        <v>601</v>
      </c>
      <c r="D175" s="125">
        <v>11826</v>
      </c>
      <c r="E175" s="125">
        <f>3892+7934</f>
        <v>11826</v>
      </c>
      <c r="F175" s="129">
        <f t="shared" si="8"/>
        <v>0</v>
      </c>
      <c r="G175" s="202" t="s">
        <v>608</v>
      </c>
    </row>
    <row r="176" spans="1:12" x14ac:dyDescent="0.2">
      <c r="A176" s="166"/>
      <c r="B176" s="136"/>
      <c r="C176" s="199"/>
      <c r="D176" s="137"/>
      <c r="E176" s="137"/>
      <c r="F176" s="138"/>
      <c r="G176" s="200"/>
    </row>
    <row r="177" spans="1:8" ht="84" x14ac:dyDescent="0.2">
      <c r="A177" s="201" t="s">
        <v>609</v>
      </c>
      <c r="B177" s="119" t="s">
        <v>610</v>
      </c>
      <c r="C177" s="120" t="s">
        <v>286</v>
      </c>
      <c r="D177" s="121">
        <v>35354</v>
      </c>
      <c r="E177" s="121">
        <f>83+11676+9233+13316+817+229</f>
        <v>35354</v>
      </c>
      <c r="F177" s="121">
        <f>+D177-E177</f>
        <v>0</v>
      </c>
      <c r="G177" s="141" t="s">
        <v>611</v>
      </c>
    </row>
    <row r="178" spans="1:8" x14ac:dyDescent="0.2">
      <c r="A178" s="166"/>
      <c r="B178" s="136"/>
      <c r="C178" s="199"/>
      <c r="D178" s="137"/>
      <c r="E178" s="137"/>
      <c r="F178" s="137"/>
      <c r="G178" s="200"/>
    </row>
    <row r="179" spans="1:8" ht="57.75" customHeight="1" x14ac:dyDescent="0.2">
      <c r="A179" s="201" t="s">
        <v>612</v>
      </c>
      <c r="B179" s="119" t="s">
        <v>613</v>
      </c>
      <c r="C179" s="120" t="s">
        <v>286</v>
      </c>
      <c r="D179" s="121">
        <v>71257</v>
      </c>
      <c r="E179" s="121">
        <f>+D179</f>
        <v>71257</v>
      </c>
      <c r="F179" s="121">
        <f>+D179-E179</f>
        <v>0</v>
      </c>
      <c r="G179" s="141" t="s">
        <v>614</v>
      </c>
    </row>
    <row r="180" spans="1:8" s="209" customFormat="1" x14ac:dyDescent="0.2">
      <c r="A180" s="204"/>
      <c r="B180" s="205"/>
      <c r="C180" s="206"/>
      <c r="D180" s="207"/>
      <c r="E180" s="207"/>
      <c r="F180" s="207"/>
      <c r="G180" s="208"/>
      <c r="H180" s="242"/>
    </row>
    <row r="181" spans="1:8" ht="24" x14ac:dyDescent="0.2">
      <c r="A181" s="164" t="s">
        <v>615</v>
      </c>
      <c r="B181" s="119" t="s">
        <v>616</v>
      </c>
      <c r="C181" s="120" t="s">
        <v>617</v>
      </c>
      <c r="D181" s="121">
        <v>548</v>
      </c>
      <c r="E181" s="121">
        <v>548</v>
      </c>
      <c r="F181" s="121">
        <f>+E181-D181</f>
        <v>0</v>
      </c>
      <c r="G181" s="141" t="s">
        <v>618</v>
      </c>
    </row>
    <row r="182" spans="1:8" s="209" customFormat="1" x14ac:dyDescent="0.2">
      <c r="A182" s="210"/>
      <c r="B182" s="205"/>
      <c r="C182" s="206"/>
      <c r="D182" s="207"/>
      <c r="E182" s="207"/>
      <c r="F182" s="207"/>
      <c r="G182" s="208"/>
      <c r="H182" s="242"/>
    </row>
    <row r="183" spans="1:8" ht="24" x14ac:dyDescent="0.2">
      <c r="A183" s="164" t="s">
        <v>619</v>
      </c>
      <c r="B183" s="119" t="s">
        <v>620</v>
      </c>
      <c r="C183" s="120" t="s">
        <v>617</v>
      </c>
      <c r="D183" s="121">
        <v>144</v>
      </c>
      <c r="E183" s="121">
        <v>144</v>
      </c>
      <c r="F183" s="121">
        <f>+E183-D183</f>
        <v>0</v>
      </c>
      <c r="G183" s="141" t="s">
        <v>621</v>
      </c>
    </row>
    <row r="184" spans="1:8" x14ac:dyDescent="0.2">
      <c r="A184" s="166"/>
      <c r="B184" s="136"/>
      <c r="C184" s="199"/>
      <c r="D184" s="137"/>
      <c r="E184" s="137"/>
      <c r="F184" s="138"/>
      <c r="G184" s="200"/>
    </row>
    <row r="185" spans="1:8" x14ac:dyDescent="0.2">
      <c r="A185" s="201" t="s">
        <v>622</v>
      </c>
      <c r="B185" s="119" t="s">
        <v>506</v>
      </c>
      <c r="C185" s="120"/>
      <c r="D185" s="121">
        <f>+D164+D177+D181</f>
        <v>1679910</v>
      </c>
      <c r="E185" s="121">
        <f>+E164+E177+E181</f>
        <v>1679910</v>
      </c>
      <c r="F185" s="121">
        <f>+D185-E185</f>
        <v>0</v>
      </c>
      <c r="G185" s="141"/>
    </row>
    <row r="186" spans="1:8" x14ac:dyDescent="0.2">
      <c r="A186" s="211"/>
      <c r="B186" s="136"/>
      <c r="C186" s="199"/>
      <c r="D186" s="212"/>
      <c r="E186" s="212"/>
      <c r="F186" s="213"/>
      <c r="G186" s="214"/>
    </row>
    <row r="187" spans="1:8" x14ac:dyDescent="0.2">
      <c r="A187" s="201" t="s">
        <v>623</v>
      </c>
      <c r="B187" s="119" t="s">
        <v>624</v>
      </c>
      <c r="C187" s="120"/>
      <c r="D187" s="121">
        <f>+D168+D183+D179</f>
        <v>1578434</v>
      </c>
      <c r="E187" s="121">
        <f>+E168+E183+E179</f>
        <v>1578434</v>
      </c>
      <c r="F187" s="121">
        <f>+D187-E187</f>
        <v>0</v>
      </c>
      <c r="G187" s="215"/>
    </row>
    <row r="188" spans="1:8" x14ac:dyDescent="0.2">
      <c r="A188" s="166"/>
      <c r="B188" s="136"/>
      <c r="C188" s="199"/>
      <c r="D188" s="212"/>
      <c r="E188" s="212"/>
      <c r="F188" s="213"/>
      <c r="G188" s="214"/>
    </row>
    <row r="189" spans="1:8" x14ac:dyDescent="0.2">
      <c r="A189" s="201" t="s">
        <v>625</v>
      </c>
      <c r="B189" s="119" t="s">
        <v>626</v>
      </c>
      <c r="C189" s="120"/>
      <c r="D189" s="121">
        <f>+D185-D187</f>
        <v>101476</v>
      </c>
      <c r="E189" s="121">
        <f>+D189</f>
        <v>101476</v>
      </c>
      <c r="F189" s="121">
        <f>+D189-E189</f>
        <v>0</v>
      </c>
      <c r="G189" s="215"/>
    </row>
    <row r="190" spans="1:8" x14ac:dyDescent="0.2">
      <c r="A190" s="166"/>
      <c r="B190" s="136"/>
      <c r="C190" s="199"/>
      <c r="D190" s="216"/>
      <c r="E190" s="216"/>
      <c r="F190" s="138"/>
      <c r="G190" s="200"/>
    </row>
    <row r="191" spans="1:8" x14ac:dyDescent="0.2">
      <c r="A191" s="201" t="s">
        <v>627</v>
      </c>
      <c r="B191" s="119" t="s">
        <v>628</v>
      </c>
      <c r="C191" s="120"/>
      <c r="D191" s="121">
        <v>-7232</v>
      </c>
      <c r="E191" s="121">
        <f>+D191</f>
        <v>-7232</v>
      </c>
      <c r="F191" s="121">
        <f>+D191-E191</f>
        <v>0</v>
      </c>
      <c r="G191" s="122"/>
    </row>
    <row r="192" spans="1:8" x14ac:dyDescent="0.2">
      <c r="A192" s="166"/>
      <c r="B192" s="136"/>
      <c r="C192" s="199"/>
      <c r="D192" s="216"/>
      <c r="E192" s="216"/>
      <c r="F192" s="138"/>
      <c r="G192" s="200"/>
    </row>
    <row r="193" spans="1:7" ht="13.5" thickBot="1" x14ac:dyDescent="0.25">
      <c r="A193" s="217" t="s">
        <v>629</v>
      </c>
      <c r="B193" s="218" t="s">
        <v>630</v>
      </c>
      <c r="C193" s="219"/>
      <c r="D193" s="220">
        <f>+D189-D191</f>
        <v>108708</v>
      </c>
      <c r="E193" s="220">
        <f>+E189-E191</f>
        <v>108708</v>
      </c>
      <c r="F193" s="220">
        <f>+D193-E193</f>
        <v>0</v>
      </c>
      <c r="G193" s="221"/>
    </row>
    <row r="194" spans="1:7" x14ac:dyDescent="0.2">
      <c r="A194" s="179"/>
      <c r="B194" s="179"/>
      <c r="C194" s="179"/>
      <c r="D194" s="179"/>
      <c r="E194" s="179"/>
      <c r="F194" s="179"/>
      <c r="G194" s="179"/>
    </row>
    <row r="195" spans="1:7" ht="15.75" x14ac:dyDescent="0.25">
      <c r="A195" s="422" t="s">
        <v>658</v>
      </c>
      <c r="B195" s="422"/>
      <c r="C195" s="422"/>
      <c r="D195" s="422"/>
      <c r="E195" s="422"/>
      <c r="F195" s="422"/>
      <c r="G195" s="422"/>
    </row>
    <row r="196" spans="1:7" x14ac:dyDescent="0.2">
      <c r="A196" s="179"/>
      <c r="B196" s="179"/>
      <c r="C196" s="179"/>
      <c r="D196" s="179"/>
      <c r="E196" s="179"/>
      <c r="F196" s="179"/>
      <c r="G196" s="179"/>
    </row>
    <row r="197" spans="1:7" x14ac:dyDescent="0.2">
      <c r="A197" s="420" t="s">
        <v>468</v>
      </c>
      <c r="B197" s="420"/>
      <c r="C197" s="420"/>
      <c r="D197" s="420"/>
      <c r="E197" s="420"/>
      <c r="F197" s="420"/>
      <c r="G197" s="420"/>
    </row>
    <row r="198" spans="1:7" ht="13.5" thickBot="1" x14ac:dyDescent="0.25">
      <c r="A198" s="179"/>
      <c r="B198" s="179"/>
      <c r="C198" s="179"/>
      <c r="D198" s="179"/>
      <c r="E198" s="179"/>
      <c r="F198" s="179"/>
      <c r="G198" s="179"/>
    </row>
    <row r="199" spans="1:7" ht="48.75" thickBot="1" x14ac:dyDescent="0.25">
      <c r="A199" s="226" t="s">
        <v>659</v>
      </c>
      <c r="B199" s="115" t="s">
        <v>470</v>
      </c>
      <c r="C199" s="115" t="s">
        <v>471</v>
      </c>
      <c r="D199" s="115" t="s">
        <v>472</v>
      </c>
      <c r="E199" s="115" t="s">
        <v>473</v>
      </c>
      <c r="F199" s="115" t="s">
        <v>474</v>
      </c>
      <c r="G199" s="227" t="s">
        <v>475</v>
      </c>
    </row>
    <row r="200" spans="1:7" ht="36" x14ac:dyDescent="0.2">
      <c r="A200" s="237" t="s">
        <v>633</v>
      </c>
      <c r="B200" s="222" t="s">
        <v>486</v>
      </c>
      <c r="C200" s="119"/>
      <c r="D200" s="121">
        <v>694283</v>
      </c>
      <c r="E200" s="121">
        <v>694283</v>
      </c>
      <c r="F200" s="121">
        <f>+D200-E200</f>
        <v>0</v>
      </c>
      <c r="G200" s="228" t="s">
        <v>683</v>
      </c>
    </row>
    <row r="202" spans="1:7" ht="24" x14ac:dyDescent="0.2">
      <c r="A202" s="237" t="s">
        <v>635</v>
      </c>
      <c r="B202" s="222" t="s">
        <v>636</v>
      </c>
      <c r="C202" s="119"/>
      <c r="D202" s="264">
        <v>-430400</v>
      </c>
      <c r="E202" s="264">
        <v>-430400</v>
      </c>
      <c r="F202" s="121">
        <f>+D202-E202</f>
        <v>0</v>
      </c>
      <c r="G202" s="223" t="s">
        <v>712</v>
      </c>
    </row>
    <row r="204" spans="1:7" ht="34.5" customHeight="1" x14ac:dyDescent="0.2">
      <c r="A204" s="237" t="s">
        <v>638</v>
      </c>
      <c r="B204" s="222" t="s">
        <v>503</v>
      </c>
      <c r="C204" s="119"/>
      <c r="D204" s="264">
        <v>-706313</v>
      </c>
      <c r="E204" s="264">
        <v>-706313</v>
      </c>
      <c r="F204" s="121">
        <f>+D204-E204</f>
        <v>0</v>
      </c>
      <c r="G204" s="223" t="s">
        <v>713</v>
      </c>
    </row>
    <row r="206" spans="1:7" x14ac:dyDescent="0.2">
      <c r="A206" s="237" t="s">
        <v>640</v>
      </c>
      <c r="B206" s="222" t="s">
        <v>641</v>
      </c>
      <c r="C206" s="119"/>
      <c r="D206" s="121">
        <f>+D200+D202+D204</f>
        <v>-442430</v>
      </c>
      <c r="E206" s="121">
        <v>-442430</v>
      </c>
      <c r="F206" s="121">
        <f>+D206-E206</f>
        <v>0</v>
      </c>
      <c r="G206" s="224"/>
    </row>
    <row r="208" spans="1:7" ht="23.25" customHeight="1" x14ac:dyDescent="0.2">
      <c r="A208" s="237" t="s">
        <v>216</v>
      </c>
      <c r="B208" s="222" t="s">
        <v>616</v>
      </c>
      <c r="C208" s="119"/>
      <c r="D208" s="121">
        <v>1115258</v>
      </c>
      <c r="E208" s="121">
        <v>1115258</v>
      </c>
      <c r="F208" s="121">
        <f>+D208-E208</f>
        <v>0</v>
      </c>
      <c r="G208" s="224"/>
    </row>
    <row r="210" spans="1:7" ht="37.5" customHeight="1" thickBot="1" x14ac:dyDescent="0.25">
      <c r="A210" s="229" t="s">
        <v>642</v>
      </c>
      <c r="B210" s="218" t="s">
        <v>643</v>
      </c>
      <c r="C210" s="218"/>
      <c r="D210" s="220">
        <f>+D206+D208</f>
        <v>672828</v>
      </c>
      <c r="E210" s="220">
        <f>+E206+E208</f>
        <v>672828</v>
      </c>
      <c r="F210" s="220">
        <f>+D210-E210</f>
        <v>0</v>
      </c>
      <c r="G210" s="225"/>
    </row>
    <row r="211" spans="1:7" x14ac:dyDescent="0.2">
      <c r="A211" s="179"/>
      <c r="B211" s="179"/>
      <c r="C211" s="179"/>
      <c r="D211" s="179"/>
      <c r="E211" s="179"/>
      <c r="F211" s="179"/>
      <c r="G211" s="179"/>
    </row>
    <row r="212" spans="1:7" x14ac:dyDescent="0.2">
      <c r="A212" s="179"/>
      <c r="B212" s="179"/>
      <c r="C212" s="179"/>
      <c r="D212" s="179"/>
      <c r="E212" s="179"/>
      <c r="F212" s="180"/>
      <c r="G212" s="179"/>
    </row>
    <row r="213" spans="1:7" x14ac:dyDescent="0.2">
      <c r="A213" s="179"/>
      <c r="B213" s="179"/>
      <c r="C213" s="179"/>
      <c r="D213" s="179"/>
      <c r="E213" s="179"/>
      <c r="F213" s="179"/>
      <c r="G213" s="179"/>
    </row>
    <row r="214" spans="1:7" ht="15.75" x14ac:dyDescent="0.25">
      <c r="A214" s="422" t="s">
        <v>631</v>
      </c>
      <c r="B214" s="422"/>
      <c r="C214" s="422"/>
      <c r="D214" s="422"/>
      <c r="E214" s="422"/>
      <c r="F214" s="422"/>
      <c r="G214" s="422"/>
    </row>
    <row r="215" spans="1:7" x14ac:dyDescent="0.2">
      <c r="A215" s="179"/>
      <c r="B215" s="179"/>
      <c r="C215" s="179"/>
      <c r="D215" s="179"/>
      <c r="E215" s="179"/>
      <c r="F215" s="179"/>
      <c r="G215" s="179"/>
    </row>
    <row r="216" spans="1:7" x14ac:dyDescent="0.2">
      <c r="A216" s="420" t="s">
        <v>468</v>
      </c>
      <c r="B216" s="420"/>
      <c r="C216" s="420"/>
      <c r="D216" s="420"/>
      <c r="E216" s="420"/>
      <c r="F216" s="420"/>
      <c r="G216" s="420"/>
    </row>
    <row r="217" spans="1:7" ht="13.5" thickBot="1" x14ac:dyDescent="0.25">
      <c r="A217" s="179"/>
      <c r="B217" s="179"/>
      <c r="C217" s="179"/>
      <c r="D217" s="179"/>
      <c r="E217" s="179"/>
      <c r="F217" s="179"/>
      <c r="G217" s="179"/>
    </row>
    <row r="218" spans="1:7" ht="48.75" thickBot="1" x14ac:dyDescent="0.25">
      <c r="A218" s="226" t="s">
        <v>632</v>
      </c>
      <c r="B218" s="115" t="s">
        <v>470</v>
      </c>
      <c r="C218" s="115" t="s">
        <v>471</v>
      </c>
      <c r="D218" s="115" t="s">
        <v>472</v>
      </c>
      <c r="E218" s="115" t="s">
        <v>473</v>
      </c>
      <c r="F218" s="115" t="s">
        <v>474</v>
      </c>
      <c r="G218" s="227" t="s">
        <v>475</v>
      </c>
    </row>
    <row r="219" spans="1:7" ht="36" x14ac:dyDescent="0.2">
      <c r="A219" s="237" t="s">
        <v>633</v>
      </c>
      <c r="B219" s="222" t="s">
        <v>486</v>
      </c>
      <c r="C219" s="119"/>
      <c r="D219" s="121">
        <v>610039</v>
      </c>
      <c r="E219" s="121">
        <f>680682-70643</f>
        <v>610039</v>
      </c>
      <c r="F219" s="121">
        <f>+D219-E219</f>
        <v>0</v>
      </c>
      <c r="G219" s="228" t="s">
        <v>634</v>
      </c>
    </row>
    <row r="221" spans="1:7" ht="24" x14ac:dyDescent="0.2">
      <c r="A221" s="237" t="s">
        <v>635</v>
      </c>
      <c r="B221" s="222" t="s">
        <v>636</v>
      </c>
      <c r="C221" s="119"/>
      <c r="D221" s="121">
        <f>-157172-1</f>
        <v>-157173</v>
      </c>
      <c r="E221" s="121">
        <f>+D221</f>
        <v>-157173</v>
      </c>
      <c r="F221" s="121">
        <f>+D221-E221</f>
        <v>0</v>
      </c>
      <c r="G221" s="223" t="s">
        <v>637</v>
      </c>
    </row>
    <row r="223" spans="1:7" ht="34.5" customHeight="1" x14ac:dyDescent="0.2">
      <c r="A223" s="237" t="s">
        <v>638</v>
      </c>
      <c r="B223" s="222" t="s">
        <v>503</v>
      </c>
      <c r="C223" s="119"/>
      <c r="D223" s="121">
        <v>-3541</v>
      </c>
      <c r="E223" s="121">
        <f>-74184+70643</f>
        <v>-3541</v>
      </c>
      <c r="F223" s="121">
        <f>+D223-E223</f>
        <v>0</v>
      </c>
      <c r="G223" s="223" t="s">
        <v>639</v>
      </c>
    </row>
    <row r="225" spans="1:7" x14ac:dyDescent="0.2">
      <c r="A225" s="237" t="s">
        <v>640</v>
      </c>
      <c r="B225" s="222" t="s">
        <v>641</v>
      </c>
      <c r="C225" s="119"/>
      <c r="D225" s="121">
        <f>+D219+D221+D223</f>
        <v>449325</v>
      </c>
      <c r="E225" s="121">
        <f>+E219+E221+E223</f>
        <v>449325</v>
      </c>
      <c r="F225" s="121">
        <f>+D225-E225</f>
        <v>0</v>
      </c>
      <c r="G225" s="224"/>
    </row>
    <row r="227" spans="1:7" ht="23.25" customHeight="1" x14ac:dyDescent="0.2">
      <c r="A227" s="237" t="s">
        <v>216</v>
      </c>
      <c r="B227" s="222" t="s">
        <v>616</v>
      </c>
      <c r="C227" s="119"/>
      <c r="D227" s="121">
        <v>665933</v>
      </c>
      <c r="E227" s="121">
        <f>+D227</f>
        <v>665933</v>
      </c>
      <c r="F227" s="121">
        <f>+D227-E227</f>
        <v>0</v>
      </c>
      <c r="G227" s="224"/>
    </row>
    <row r="229" spans="1:7" ht="37.5" customHeight="1" thickBot="1" x14ac:dyDescent="0.25">
      <c r="A229" s="229" t="s">
        <v>642</v>
      </c>
      <c r="B229" s="218" t="s">
        <v>643</v>
      </c>
      <c r="C229" s="218"/>
      <c r="D229" s="220">
        <f>+D225+D227</f>
        <v>1115258</v>
      </c>
      <c r="E229" s="220">
        <f>+E225+E227</f>
        <v>1115258</v>
      </c>
      <c r="F229" s="220">
        <f>+D229-E229</f>
        <v>0</v>
      </c>
      <c r="G229" s="225"/>
    </row>
    <row r="230" spans="1:7" x14ac:dyDescent="0.2">
      <c r="A230" s="179"/>
      <c r="B230" s="179"/>
      <c r="C230" s="179"/>
      <c r="D230" s="179"/>
      <c r="E230" s="179"/>
      <c r="F230" s="179"/>
      <c r="G230" s="179"/>
    </row>
    <row r="231" spans="1:7" x14ac:dyDescent="0.2">
      <c r="A231" s="179"/>
      <c r="B231" s="179"/>
      <c r="C231" s="179"/>
      <c r="D231" s="179"/>
      <c r="E231" s="179"/>
      <c r="F231" s="179"/>
      <c r="G231" s="179"/>
    </row>
    <row r="232" spans="1:7" x14ac:dyDescent="0.2">
      <c r="A232" s="179"/>
      <c r="B232" s="179"/>
      <c r="C232" s="179"/>
      <c r="D232" s="179"/>
      <c r="E232" s="180"/>
      <c r="F232" s="179"/>
      <c r="G232" s="179"/>
    </row>
    <row r="233" spans="1:7" ht="15.75" x14ac:dyDescent="0.25">
      <c r="A233" s="422" t="s">
        <v>660</v>
      </c>
      <c r="B233" s="422"/>
      <c r="C233" s="422"/>
      <c r="D233" s="422"/>
      <c r="E233" s="422"/>
      <c r="F233" s="422"/>
      <c r="G233" s="422"/>
    </row>
    <row r="234" spans="1:7" x14ac:dyDescent="0.2">
      <c r="A234" s="179"/>
      <c r="B234" s="179"/>
      <c r="C234" s="179"/>
      <c r="D234" s="179"/>
      <c r="E234" s="179"/>
      <c r="F234" s="179"/>
      <c r="G234" s="179"/>
    </row>
    <row r="235" spans="1:7" x14ac:dyDescent="0.2">
      <c r="A235" s="420" t="s">
        <v>468</v>
      </c>
      <c r="B235" s="420"/>
      <c r="C235" s="420"/>
      <c r="D235" s="420"/>
      <c r="E235" s="420"/>
      <c r="F235" s="420"/>
      <c r="G235" s="420"/>
    </row>
    <row r="236" spans="1:7" ht="13.5" thickBot="1" x14ac:dyDescent="0.25">
      <c r="A236" s="179"/>
      <c r="B236" s="179"/>
      <c r="C236" s="179"/>
      <c r="D236" s="179"/>
      <c r="E236" s="179"/>
      <c r="F236" s="179"/>
      <c r="G236" s="179"/>
    </row>
    <row r="237" spans="1:7" ht="48" x14ac:dyDescent="0.2">
      <c r="A237" s="226" t="s">
        <v>661</v>
      </c>
      <c r="B237" s="115" t="s">
        <v>470</v>
      </c>
      <c r="C237" s="115" t="s">
        <v>471</v>
      </c>
      <c r="D237" s="115" t="s">
        <v>472</v>
      </c>
      <c r="E237" s="115" t="s">
        <v>473</v>
      </c>
      <c r="F237" s="115" t="s">
        <v>474</v>
      </c>
      <c r="G237" s="227" t="s">
        <v>475</v>
      </c>
    </row>
    <row r="238" spans="1:7" ht="138.75" customHeight="1" thickBot="1" x14ac:dyDescent="0.25">
      <c r="A238" s="230" t="s">
        <v>646</v>
      </c>
      <c r="B238" s="231" t="s">
        <v>647</v>
      </c>
      <c r="C238" s="232" t="s">
        <v>648</v>
      </c>
      <c r="D238" s="267">
        <v>3323669</v>
      </c>
      <c r="E238" s="267">
        <v>3323669</v>
      </c>
      <c r="F238" s="234">
        <f>+D238-E238</f>
        <v>0</v>
      </c>
      <c r="G238" s="235" t="s">
        <v>714</v>
      </c>
    </row>
    <row r="239" spans="1:7" x14ac:dyDescent="0.2">
      <c r="A239" s="179"/>
      <c r="B239" s="179"/>
      <c r="C239" s="179"/>
      <c r="D239" s="179"/>
      <c r="E239" s="179"/>
      <c r="F239" s="179"/>
      <c r="G239" s="179"/>
    </row>
    <row r="240" spans="1:7" x14ac:dyDescent="0.2">
      <c r="A240" s="179"/>
      <c r="B240" s="179"/>
      <c r="C240" s="179"/>
      <c r="D240" s="179"/>
      <c r="E240" s="179"/>
      <c r="F240" s="179"/>
      <c r="G240" s="179"/>
    </row>
    <row r="241" spans="1:7" x14ac:dyDescent="0.2">
      <c r="A241" s="179"/>
      <c r="B241" s="179"/>
      <c r="C241" s="179"/>
      <c r="D241" s="179"/>
      <c r="E241" s="179"/>
      <c r="F241" s="179"/>
      <c r="G241" s="179"/>
    </row>
    <row r="242" spans="1:7" ht="15.75" x14ac:dyDescent="0.25">
      <c r="A242" s="422" t="s">
        <v>644</v>
      </c>
      <c r="B242" s="422"/>
      <c r="C242" s="422"/>
      <c r="D242" s="422"/>
      <c r="E242" s="422"/>
      <c r="F242" s="422"/>
      <c r="G242" s="422"/>
    </row>
    <row r="243" spans="1:7" x14ac:dyDescent="0.2">
      <c r="A243" s="179"/>
      <c r="B243" s="179"/>
      <c r="C243" s="179"/>
      <c r="D243" s="179"/>
      <c r="E243" s="179"/>
      <c r="F243" s="179"/>
      <c r="G243" s="179"/>
    </row>
    <row r="244" spans="1:7" x14ac:dyDescent="0.2">
      <c r="A244" s="420" t="s">
        <v>468</v>
      </c>
      <c r="B244" s="420"/>
      <c r="C244" s="420"/>
      <c r="D244" s="420"/>
      <c r="E244" s="420"/>
      <c r="F244" s="420"/>
      <c r="G244" s="420"/>
    </row>
    <row r="245" spans="1:7" ht="13.5" thickBot="1" x14ac:dyDescent="0.25">
      <c r="A245" s="179"/>
      <c r="B245" s="179"/>
      <c r="C245" s="179"/>
      <c r="D245" s="179"/>
      <c r="E245" s="179"/>
      <c r="F245" s="179"/>
      <c r="G245" s="179"/>
    </row>
    <row r="246" spans="1:7" ht="48" x14ac:dyDescent="0.2">
      <c r="A246" s="226" t="s">
        <v>645</v>
      </c>
      <c r="B246" s="115" t="s">
        <v>470</v>
      </c>
      <c r="C246" s="115" t="s">
        <v>471</v>
      </c>
      <c r="D246" s="115" t="s">
        <v>472</v>
      </c>
      <c r="E246" s="115" t="s">
        <v>473</v>
      </c>
      <c r="F246" s="115" t="s">
        <v>474</v>
      </c>
      <c r="G246" s="227" t="s">
        <v>475</v>
      </c>
    </row>
    <row r="247" spans="1:7" ht="136.5" customHeight="1" thickBot="1" x14ac:dyDescent="0.25">
      <c r="A247" s="230" t="s">
        <v>646</v>
      </c>
      <c r="B247" s="231" t="s">
        <v>647</v>
      </c>
      <c r="C247" s="232" t="s">
        <v>648</v>
      </c>
      <c r="D247" s="233">
        <v>3311059</v>
      </c>
      <c r="E247" s="233">
        <f>1672021-124418+5224+81+83601+163749+467737+1043064</f>
        <v>3311059</v>
      </c>
      <c r="F247" s="234">
        <f>+D247-E247</f>
        <v>0</v>
      </c>
      <c r="G247" s="235" t="s">
        <v>649</v>
      </c>
    </row>
  </sheetData>
  <mergeCells count="15">
    <mergeCell ref="A216:G216"/>
    <mergeCell ref="A233:G233"/>
    <mergeCell ref="A235:G235"/>
    <mergeCell ref="A242:G242"/>
    <mergeCell ref="A244:G244"/>
    <mergeCell ref="A119:G119"/>
    <mergeCell ref="A161:G161"/>
    <mergeCell ref="A195:G195"/>
    <mergeCell ref="A197:G197"/>
    <mergeCell ref="A214:G214"/>
    <mergeCell ref="A32:G32"/>
    <mergeCell ref="A34:G34"/>
    <mergeCell ref="A41:G41"/>
    <mergeCell ref="A82:G82"/>
    <mergeCell ref="A1:G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f00c05a3-a522-4b3b-aeec-75a37a6bc44f"/>
    <ds:schemaRef ds:uri="http://purl.org/dc/elements/1.1/"/>
    <ds:schemaRef ds:uri="http://schemas.microsoft.com/office/2006/metadata/properties"/>
    <ds:schemaRef ds:uri="http://schemas.microsoft.com/office/2006/documentManagement/types"/>
    <ds:schemaRef ds:uri="http://schemas.microsoft.com/office/infopath/2007/PartnerControls"/>
    <ds:schemaRef ds:uri="ebeef9ca-c00b-443c-ae4d-d16a6508f86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Dijana Mijatović</cp:lastModifiedBy>
  <cp:lastPrinted>2023-02-08T14:34:26Z</cp:lastPrinted>
  <dcterms:created xsi:type="dcterms:W3CDTF">2008-10-17T11:51:54Z</dcterms:created>
  <dcterms:modified xsi:type="dcterms:W3CDTF">2023-02-23T14:43:42Z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