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finali za objavu\"/>
    </mc:Choice>
  </mc:AlternateContent>
  <xr:revisionPtr revIDLastSave="0" documentId="8_{A0D9EE27-59F3-452E-896A-5CF954431568}" xr6:coauthVersionLast="36" xr6:coauthVersionMax="36" xr10:uidLastSave="{00000000-0000-0000-0000-000000000000}"/>
  <bookViews>
    <workbookView xWindow="0" yWindow="0" windowWidth="19968" windowHeight="11736" xr2:uid="{E150E942-BEE4-4DF0-AA05-22DDE831B68A}"/>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E87" i="24" l="1"/>
  <c r="E93" i="24" l="1"/>
  <c r="E85" i="24"/>
  <c r="D85" i="24"/>
  <c r="D87" i="24"/>
  <c r="D89" i="24" l="1"/>
  <c r="E240" i="24" l="1"/>
  <c r="E202" i="24"/>
  <c r="D204" i="24"/>
  <c r="E98" i="24"/>
  <c r="E96" i="24"/>
  <c r="E95" i="24"/>
  <c r="E66" i="24"/>
  <c r="E62" i="24"/>
  <c r="E57" i="24"/>
  <c r="E53" i="24"/>
  <c r="E47" i="24"/>
  <c r="E46" i="24"/>
  <c r="E77" i="24"/>
  <c r="D77" i="24"/>
  <c r="D75" i="24"/>
  <c r="E75" i="24"/>
  <c r="D74" i="24"/>
  <c r="D71" i="24"/>
  <c r="D64" i="24"/>
  <c r="D60" i="24"/>
  <c r="D45" i="24"/>
  <c r="D44" i="24" l="1"/>
  <c r="E45" i="24"/>
  <c r="D62" i="24"/>
  <c r="D51" i="24"/>
  <c r="D57" i="24"/>
  <c r="F102" i="24" l="1"/>
  <c r="I112" i="19" l="1"/>
  <c r="E249" i="24" l="1"/>
  <c r="F249" i="24" s="1"/>
  <c r="E229" i="24"/>
  <c r="F229" i="24" s="1"/>
  <c r="D227" i="24"/>
  <c r="D231" i="24" s="1"/>
  <c r="E225" i="24"/>
  <c r="F225" i="24" s="1"/>
  <c r="E223" i="24"/>
  <c r="E221" i="24"/>
  <c r="F221" i="24" s="1"/>
  <c r="E191" i="24"/>
  <c r="F191" i="24" s="1"/>
  <c r="E183" i="24"/>
  <c r="F183" i="24" s="1"/>
  <c r="E181" i="24"/>
  <c r="F181" i="24" s="1"/>
  <c r="E179" i="24"/>
  <c r="E177" i="24"/>
  <c r="F176" i="24"/>
  <c r="E175" i="24"/>
  <c r="F175" i="24" s="1"/>
  <c r="E174" i="24"/>
  <c r="F174" i="24" s="1"/>
  <c r="E173" i="24"/>
  <c r="F173" i="24" s="1"/>
  <c r="F172" i="24"/>
  <c r="F171" i="24"/>
  <c r="D170" i="24"/>
  <c r="D187" i="24" s="1"/>
  <c r="F168" i="24"/>
  <c r="E167" i="24"/>
  <c r="F167" i="24" s="1"/>
  <c r="D166" i="24"/>
  <c r="D185" i="24" s="1"/>
  <c r="F157" i="24"/>
  <c r="D155" i="24"/>
  <c r="F155" i="24" s="1"/>
  <c r="E154" i="24"/>
  <c r="F154" i="24" s="1"/>
  <c r="E153" i="24"/>
  <c r="F153" i="24" s="1"/>
  <c r="E152" i="24"/>
  <c r="F152" i="24" s="1"/>
  <c r="F151" i="24"/>
  <c r="E150" i="24"/>
  <c r="F150" i="24" s="1"/>
  <c r="E149" i="24"/>
  <c r="F149" i="24" s="1"/>
  <c r="F144" i="24"/>
  <c r="E146" i="24"/>
  <c r="F146" i="24" s="1"/>
  <c r="F145" i="24"/>
  <c r="E143" i="24"/>
  <c r="F143" i="24" s="1"/>
  <c r="D142" i="24"/>
  <c r="E142" i="24" s="1"/>
  <c r="F142" i="24" s="1"/>
  <c r="F140" i="24"/>
  <c r="E138" i="24"/>
  <c r="F135" i="24"/>
  <c r="E133" i="24"/>
  <c r="F133" i="24" s="1"/>
  <c r="E132" i="24"/>
  <c r="F132" i="24" s="1"/>
  <c r="F131" i="24"/>
  <c r="F130" i="24"/>
  <c r="D129" i="24"/>
  <c r="E127" i="24"/>
  <c r="F126" i="24"/>
  <c r="E125" i="24"/>
  <c r="F125" i="24" s="1"/>
  <c r="F124" i="24"/>
  <c r="E123" i="24"/>
  <c r="F123" i="24" s="1"/>
  <c r="D122" i="24"/>
  <c r="E166" i="24" l="1"/>
  <c r="F166" i="24" s="1"/>
  <c r="E129" i="24"/>
  <c r="F129" i="24" s="1"/>
  <c r="E170" i="24"/>
  <c r="F170" i="24" s="1"/>
  <c r="D148" i="24"/>
  <c r="D158" i="24" s="1"/>
  <c r="E227" i="24"/>
  <c r="F227" i="24" s="1"/>
  <c r="D136" i="24"/>
  <c r="E122" i="24"/>
  <c r="F223" i="24"/>
  <c r="D189" i="24"/>
  <c r="D193" i="24" s="1"/>
  <c r="F177" i="24"/>
  <c r="F179" i="24"/>
  <c r="F127" i="24"/>
  <c r="E148" i="24"/>
  <c r="F138" i="24"/>
  <c r="E136" i="24" l="1"/>
  <c r="F136" i="24" s="1"/>
  <c r="E187" i="24"/>
  <c r="F187" i="24" s="1"/>
  <c r="E185" i="24"/>
  <c r="F185" i="24" s="1"/>
  <c r="F148" i="24"/>
  <c r="E231" i="24"/>
  <c r="F231" i="24" s="1"/>
  <c r="F122" i="24"/>
  <c r="E158" i="24"/>
  <c r="F158" i="24" s="1"/>
  <c r="E189" i="24" l="1"/>
  <c r="F189" i="24" s="1"/>
  <c r="E193" i="24" l="1"/>
  <c r="F193" i="24" s="1"/>
  <c r="F240" i="24"/>
  <c r="E210" i="24" l="1"/>
  <c r="E206" i="24"/>
  <c r="E204" i="24"/>
  <c r="E208" i="24" l="1"/>
  <c r="E212" i="24" s="1"/>
  <c r="F210" i="24"/>
  <c r="F206" i="24"/>
  <c r="F204" i="24"/>
  <c r="F202" i="24"/>
  <c r="D208" i="24" l="1"/>
  <c r="D212" i="24" s="1"/>
  <c r="F208" i="24" l="1"/>
  <c r="F212" i="24"/>
  <c r="E112" i="24"/>
  <c r="F112" i="24" s="1"/>
  <c r="E100" i="24"/>
  <c r="F100" i="24" s="1"/>
  <c r="F98" i="24"/>
  <c r="E94" i="24"/>
  <c r="E92" i="24" l="1"/>
  <c r="E91" i="24"/>
  <c r="E90" i="24"/>
  <c r="E89" i="24" s="1"/>
  <c r="F104" i="24" l="1"/>
  <c r="F87" i="24" l="1"/>
  <c r="D86" i="24"/>
  <c r="F91" i="24"/>
  <c r="F92" i="24"/>
  <c r="F93" i="24"/>
  <c r="F94" i="24"/>
  <c r="F95" i="24"/>
  <c r="F96" i="24"/>
  <c r="F90" i="24"/>
  <c r="E108" i="24"/>
  <c r="D108" i="24"/>
  <c r="E86" i="24" l="1"/>
  <c r="E106" i="24" s="1"/>
  <c r="D106" i="24"/>
  <c r="D110" i="24" s="1"/>
  <c r="F89" i="24"/>
  <c r="F108" i="24"/>
  <c r="F77" i="24"/>
  <c r="F106" i="24" l="1"/>
  <c r="F85" i="24"/>
  <c r="F86" i="24"/>
  <c r="D114" i="24" l="1"/>
  <c r="E110" i="24"/>
  <c r="E114" i="24" s="1"/>
  <c r="E74" i="24"/>
  <c r="E73" i="24"/>
  <c r="E72" i="24"/>
  <c r="F110" i="24" l="1"/>
  <c r="F114" i="24"/>
  <c r="E71" i="24"/>
  <c r="E70" i="24"/>
  <c r="E67" i="24"/>
  <c r="E65" i="24"/>
  <c r="E64" i="24" s="1"/>
  <c r="E69" i="24" l="1"/>
  <c r="E78" i="24" s="1"/>
  <c r="F57" i="24"/>
  <c r="E55" i="24" l="1"/>
  <c r="E54" i="24"/>
  <c r="E52" i="24" l="1"/>
  <c r="F52" i="24" s="1"/>
  <c r="E49" i="24"/>
  <c r="F48" i="24"/>
  <c r="F46" i="24"/>
  <c r="F45" i="24"/>
  <c r="F71" i="24"/>
  <c r="F73" i="24"/>
  <c r="F74" i="24"/>
  <c r="F70" i="24"/>
  <c r="F66" i="24"/>
  <c r="F67" i="24"/>
  <c r="F65" i="24"/>
  <c r="F62" i="24"/>
  <c r="F60" i="24"/>
  <c r="F53" i="24"/>
  <c r="F54" i="24"/>
  <c r="F55" i="24"/>
  <c r="F49" i="24"/>
  <c r="F75" i="24"/>
  <c r="E51" i="24" l="1"/>
  <c r="E44" i="24"/>
  <c r="F47" i="24"/>
  <c r="D72" i="24"/>
  <c r="E58" i="24" l="1"/>
  <c r="F72" i="24"/>
  <c r="D69" i="24"/>
  <c r="D78" i="24" s="1"/>
  <c r="F64" i="24"/>
  <c r="F44" i="24" l="1"/>
  <c r="D58" i="24"/>
  <c r="F58" i="24" s="1"/>
  <c r="F51" i="24"/>
  <c r="F69" i="24"/>
  <c r="H13" i="21"/>
  <c r="I13" i="21"/>
  <c r="F78" i="24" l="1"/>
  <c r="H112" i="19"/>
  <c r="I90" i="19" l="1"/>
  <c r="H90" i="19"/>
  <c r="I97" i="19"/>
  <c r="I89" i="19" s="1"/>
  <c r="H97" i="19"/>
  <c r="H107" i="19" l="1"/>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Q10" i="22"/>
  <c r="Q30" i="22" s="1"/>
  <c r="Q36" i="22" s="1"/>
  <c r="Q39" i="22" s="1"/>
  <c r="Q59" i="22" s="1"/>
  <c r="R10" i="22"/>
  <c r="R30" i="22" s="1"/>
  <c r="R36" i="22" s="1"/>
  <c r="R39" i="22" s="1"/>
  <c r="R59" i="22" s="1"/>
  <c r="U10" i="22"/>
  <c r="U30" i="22" s="1"/>
  <c r="U36" i="22" s="1"/>
  <c r="U39" i="22" s="1"/>
  <c r="U59" i="22" s="1"/>
  <c r="V10" i="22"/>
  <c r="V30" i="22" s="1"/>
  <c r="V36" i="22" s="1"/>
  <c r="V39" i="22" s="1"/>
  <c r="V59" i="22" s="1"/>
  <c r="X10" i="22"/>
  <c r="X30" i="22" s="1"/>
  <c r="X36" i="22" s="1"/>
  <c r="X39" i="22" s="1"/>
  <c r="X59" i="22" s="1"/>
  <c r="Y10" i="22"/>
  <c r="Y30" i="22" s="1"/>
  <c r="H10" i="22"/>
  <c r="H30" i="22" s="1"/>
  <c r="H36" i="22" s="1"/>
  <c r="H39" i="22" s="1"/>
  <c r="H59" i="22" s="1"/>
  <c r="I48" i="21"/>
  <c r="H48" i="21"/>
  <c r="I42" i="21"/>
  <c r="H42" i="21"/>
  <c r="P39" i="22" l="1"/>
  <c r="P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I55" i="20" l="1"/>
  <c r="W36" i="22"/>
  <c r="W39" i="22" s="1"/>
  <c r="W59" i="22" s="1"/>
  <c r="I24" i="20"/>
  <c r="I27" i="20" s="1"/>
  <c r="H24" i="20"/>
  <c r="H27" i="20" s="1"/>
  <c r="H55" i="20"/>
  <c r="I42" i="20"/>
  <c r="I36" i="21"/>
  <c r="I51" i="21" s="1"/>
  <c r="I53" i="21" s="1"/>
  <c r="H42" i="20"/>
  <c r="H36" i="21"/>
  <c r="H51" i="21" s="1"/>
  <c r="H53" i="21" s="1"/>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Y36" i="22" l="1"/>
  <c r="Y39" i="22" s="1"/>
  <c r="Y59" i="22" s="1"/>
  <c r="H57" i="20"/>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I111" i="19" s="1"/>
  <c r="H65" i="19"/>
  <c r="H88" i="19" s="1"/>
  <c r="H108" i="19" s="1"/>
  <c r="H111" i="19" s="1"/>
  <c r="H110" i="19" s="1"/>
  <c r="I110" i="19" l="1"/>
</calcChain>
</file>

<file path=xl/sharedStrings.xml><?xml version="1.0" encoding="utf-8"?>
<sst xmlns="http://schemas.openxmlformats.org/spreadsheetml/2006/main" count="990" uniqueCount="732">
  <si>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</si>
  <si>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</si>
  <si>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</si>
  <si>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</si>
  <si>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</si>
  <si>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</si>
  <si>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</si>
  <si>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</si>
  <si>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</si>
  <si>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</si>
  <si>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</si>
  <si>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</si>
  <si>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</si>
  <si>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</si>
  <si>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</si>
  <si>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</si>
  <si>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</si>
  <si>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</si>
  <si>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</si>
  <si>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</si>
  <si>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</si>
  <si>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</si>
  <si>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</si>
  <si>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</si>
  <si>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</si>
  <si>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</si>
  <si>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</si>
  <si>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</si>
  <si>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</si>
  <si>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</si>
  <si>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</si>
  <si>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</si>
  <si>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</si>
  <si>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</si>
  <si>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</si>
  <si>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</si>
  <si>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</si>
  <si>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</si>
  <si>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</si>
  <si>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</si>
  <si>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</si>
  <si>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</si>
  <si>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</si>
  <si>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</si>
  <si>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</si>
  <si>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</si>
  <si>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</si>
  <si>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</si>
  <si>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</si>
  <si>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</si>
  <si>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</si>
  <si>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</si>
  <si>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</si>
  <si>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</si>
  <si>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</si>
  <si>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</si>
  <si>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</si>
  <si>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</si>
  <si>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</si>
  <si>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</si>
  <si>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</si>
  <si>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</si>
  <si>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</si>
  <si>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</si>
  <si>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</si>
  <si>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</si>
  <si>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</si>
  <si>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</si>
  <si>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</si>
  <si>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</si>
  <si>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</si>
  <si>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</si>
  <si>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</si>
  <si>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</si>
  <si>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</si>
  <si>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</si>
  <si>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</si>
  <si>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</si>
  <si>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</si>
  <si>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</si>
  <si>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</si>
  <si>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</si>
  <si>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</si>
  <si>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</si>
  <si>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</si>
  <si>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</si>
  <si>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</si>
  <si>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</si>
  <si>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</si>
  <si>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</si>
  <si>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</si>
  <si>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</si>
  <si>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</si>
  <si>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</si>
  <si>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</si>
  <si>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</si>
  <si>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</si>
  <si>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</si>
  <si>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</si>
  <si>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</si>
  <si>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</si>
  <si>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</si>
  <si>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</si>
  <si>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</si>
  <si>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</si>
  <si>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</si>
  <si>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</si>
  <si>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</si>
  <si>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</si>
  <si>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</si>
  <si>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</si>
  <si>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</si>
  <si>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</si>
  <si>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</si>
  <si>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</si>
  <si>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</si>
  <si>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</si>
  <si>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</si>
  <si>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</si>
  <si>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</si>
  <si>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</si>
  <si>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</si>
  <si>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</si>
  <si>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</si>
  <si>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</si>
  <si>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</si>
  <si>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</si>
  <si>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</si>
  <si>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</si>
  <si>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</si>
  <si>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</si>
  <si>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</si>
  <si>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</si>
  <si>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</si>
  <si>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</si>
  <si>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</si>
  <si>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</si>
  <si>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</si>
  <si>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</si>
  <si>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</si>
  <si>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</si>
  <si>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</si>
  <si>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</si>
  <si>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</si>
  <si>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</si>
  <si>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</si>
  <si>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</si>
  <si>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</si>
  <si>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</si>
  <si>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</si>
  <si>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</si>
  <si>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</si>
  <si>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</si>
  <si>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</si>
  <si>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</si>
  <si>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</si>
  <si>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</si>
  <si>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</si>
  <si>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</si>
  <si>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</si>
  <si>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</si>
  <si>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</si>
  <si>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</si>
  <si>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</si>
  <si>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</si>
  <si>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</si>
  <si>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</si>
  <si>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</si>
  <si>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</si>
  <si>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</si>
  <si>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</si>
  <si>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</si>
  <si>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</si>
  <si>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</si>
  <si>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</si>
  <si>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</si>
  <si>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</si>
  <si>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</si>
  <si>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</si>
  <si>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</si>
  <si>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</si>
  <si>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</si>
  <si>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</si>
  <si>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</si>
  <si>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</si>
  <si>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</si>
  <si>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</si>
  <si>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</si>
  <si>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</si>
  <si>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</si>
  <si>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</si>
  <si>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</si>
  <si>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</si>
  <si>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</si>
  <si>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</si>
  <si>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</si>
  <si>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</si>
  <si>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</si>
  <si>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</si>
  <si>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</si>
  <si>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</si>
  <si>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</si>
  <si>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</si>
  <si>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</si>
  <si>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</si>
  <si>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</si>
  <si>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</si>
  <si>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</si>
  <si>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</si>
  <si>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</si>
  <si>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</si>
  <si>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</si>
  <si>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</si>
  <si>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</si>
  <si>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</si>
  <si>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</si>
  <si>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</si>
  <si>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</si>
  <si>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</si>
  <si>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</si>
  <si>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</si>
  <si>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</si>
  <si>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</si>
  <si>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</si>
  <si>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</si>
  <si>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</si>
  <si>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</si>
  <si>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</si>
  <si>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</si>
  <si>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</si>
  <si>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</si>
  <si>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</si>
  <si>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</si>
  <si>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</si>
  <si>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</si>
  <si>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</si>
  <si>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</si>
  <si>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</si>
  <si>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</si>
  <si>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</si>
  <si>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</si>
  <si>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</si>
  <si>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</si>
  <si>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</si>
  <si>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</si>
  <si>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</si>
  <si>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</si>
  <si>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</si>
  <si>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</si>
  <si>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</si>
  <si>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</si>
  <si>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</si>
  <si>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</si>
  <si>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</si>
  <si>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</si>
  <si>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</si>
  <si>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</si>
  <si>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</si>
  <si>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</si>
  <si>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</si>
  <si>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</si>
  <si>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</si>
  <si>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</si>
  <si>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</si>
  <si>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</si>
  <si>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</si>
  <si>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</si>
  <si>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</si>
  <si>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</si>
  <si>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</si>
  <si>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</si>
  <si>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</si>
  <si>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</si>
  <si>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</si>
  <si>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</si>
  <si>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</si>
  <si>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</si>
  <si>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</si>
  <si>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</si>
  <si>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</si>
  <si>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</si>
  <si>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</si>
  <si>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</si>
  <si>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</si>
  <si>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</si>
  <si>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</si>
  <si>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</si>
  <si>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</si>
  <si>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</si>
  <si>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</si>
  <si>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</si>
  <si>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</si>
  <si>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</si>
  <si>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</si>
  <si>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</si>
  <si>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</si>
  <si>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</si>
  <si>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</si>
  <si>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</si>
  <si>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</si>
  <si>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</si>
  <si>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</si>
  <si>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</si>
  <si>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</si>
  <si>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</si>
  <si>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</si>
  <si>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</si>
  <si>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</si>
  <si>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</si>
  <si>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</si>
  <si>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</si>
  <si>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</si>
  <si>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</si>
  <si>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</si>
  <si>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</si>
  <si>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</si>
  <si>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</si>
  <si>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</si>
  <si>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</si>
  <si>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</si>
  <si>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</si>
  <si>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</si>
  <si>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</si>
  <si>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</si>
  <si>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</si>
  <si>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</si>
  <si>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</si>
  <si>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</si>
  <si>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</si>
  <si>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</si>
  <si>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</si>
  <si>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</si>
  <si>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</si>
  <si>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</si>
  <si>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</si>
  <si>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</si>
  <si>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</si>
  <si>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</si>
  <si>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</si>
  <si>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</si>
  <si>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</si>
  <si>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</si>
  <si>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</si>
  <si>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</si>
  <si>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</si>
  <si>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</si>
  <si>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</si>
  <si>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</si>
  <si>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</si>
  <si>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</si>
  <si>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</si>
  <si>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</si>
  <si>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</si>
  <si>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</si>
  <si>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</si>
  <si>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</si>
  <si>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</si>
  <si>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</si>
  <si>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</si>
  <si>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</si>
  <si>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</si>
  <si>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</si>
  <si>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</si>
  <si>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</si>
  <si>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</si>
  <si>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</si>
  <si>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</si>
  <si>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</si>
  <si>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</si>
  <si>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</si>
  <si>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</si>
  <si>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</si>
  <si>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</si>
  <si>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</si>
  <si>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</si>
  <si>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</si>
  <si>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</si>
  <si>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</si>
  <si>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</si>
  <si>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</si>
  <si>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</si>
  <si>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</si>
  <si>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</si>
  <si>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</si>
  <si>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</si>
  <si>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</si>
  <si>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</si>
  <si>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</si>
  <si>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</si>
  <si>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</si>
  <si>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</si>
  <si>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</si>
  <si>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</si>
  <si>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</si>
  <si>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</si>
  <si>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</si>
  <si>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</si>
  <si>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</si>
  <si>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</si>
  <si>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</si>
  <si>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</si>
  <si>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</si>
  <si>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</si>
  <si>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</si>
  <si>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</si>
  <si>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</si>
  <si>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</si>
  <si>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</si>
  <si>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</si>
  <si>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</si>
  <si>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</si>
  <si>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</si>
  <si>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</si>
  <si>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</si>
  <si>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</si>
  <si>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</si>
  <si>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</si>
  <si>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</si>
  <si>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</si>
  <si>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</si>
  <si>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</si>
  <si>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</si>
  <si>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</si>
  <si>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</si>
  <si>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</si>
  <si>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</si>
  <si>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</si>
  <si>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</si>
  <si>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</si>
  <si>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</si>
  <si>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</si>
  <si>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</si>
  <si>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</si>
  <si>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</si>
  <si>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</si>
  <si>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</si>
  <si>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</si>
  <si>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</si>
  <si>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</si>
  <si>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</si>
  <si>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</si>
  <si>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</si>
  <si>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</si>
  <si>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</si>
  <si>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</si>
  <si>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</si>
  <si>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HR</t>
  </si>
  <si>
    <t>30577</t>
  </si>
  <si>
    <t>529900DUWS1DGNEK4C68</t>
  </si>
  <si>
    <t>Valamar Riviera d.d.</t>
  </si>
  <si>
    <t>Poreč</t>
  </si>
  <si>
    <t>Stancija Kaligari 1</t>
  </si>
  <si>
    <t>uprava@riviera.hr</t>
  </si>
  <si>
    <t>www.valamar-riviera.com</t>
  </si>
  <si>
    <t>Valamar Obertauern GmbH</t>
  </si>
  <si>
    <t>Valamar A GmbH</t>
  </si>
  <si>
    <t xml:space="preserve">Magične stijene d.o.o. </t>
  </si>
  <si>
    <t>oo</t>
  </si>
  <si>
    <t xml:space="preserve">Bugenvilia d.o.o. </t>
  </si>
  <si>
    <t>Imperial Riviera d.d.</t>
  </si>
  <si>
    <t>Obertauern</t>
  </si>
  <si>
    <t>195893 D</t>
  </si>
  <si>
    <t>486431 S</t>
  </si>
  <si>
    <t>Palme Turizam  d.o.o.</t>
  </si>
  <si>
    <t>Dubrovnik</t>
  </si>
  <si>
    <t>Rab</t>
  </si>
  <si>
    <t>Sopta Anka</t>
  </si>
  <si>
    <t>052 408 188</t>
  </si>
  <si>
    <t>anka.sopta@riviera.hr</t>
  </si>
  <si>
    <t>Obveznik: Valamar Riviera d.d.</t>
  </si>
  <si>
    <t>stanje na dan 31.12.2021.</t>
  </si>
  <si>
    <t>u razdoblju 01.01.2021. do 31.12.2021.</t>
  </si>
  <si>
    <t>Detaljnije informacije o financijskim izvještajima dostupne su u objavljenom PDF dokumentu "Godišnje izvješće 2021." koji je istovremeno s ovim dokumentom objavljen na internetskim stranicama HANFA-e, Zagrebačke burze i Izdavatelja.</t>
  </si>
  <si>
    <t>Grupa Valamar Riviera u nastavku predstavlja tablice usporedbe stavki GFI POD financijskih izvještaja i revidiranih Bilješki za 2020. i 2021. godinu.</t>
  </si>
  <si>
    <t>Rekapitulacija usporedbe GFI-POD bilance i konsolidirane bilance iz Revidiranih izvještaja za 2021. godinu</t>
  </si>
  <si>
    <t>GRUPA</t>
  </si>
  <si>
    <t>GFI-POD
AOP
oznaka</t>
  </si>
  <si>
    <t>REVIDIRANI IZVJEŠTAJ
Bilješka</t>
  </si>
  <si>
    <t xml:space="preserve">
GFI-POD</t>
  </si>
  <si>
    <t>Revidirani izvještaj</t>
  </si>
  <si>
    <t>Razlika</t>
  </si>
  <si>
    <t>Objašnjenje</t>
  </si>
  <si>
    <t>DUGOTRAJNA IMOVINA (AOP 003+010+020+036)</t>
  </si>
  <si>
    <t xml:space="preserve">  I. Nematerijalna imovina</t>
  </si>
  <si>
    <t xml:space="preserve">  II. Materijalna imovina</t>
  </si>
  <si>
    <t>14+15+30</t>
  </si>
  <si>
    <t xml:space="preserve">  III. Dugotrajna financijska imovina</t>
  </si>
  <si>
    <t xml:space="preserve">  IV. Potraživanja</t>
  </si>
  <si>
    <t>Dio 23</t>
  </si>
  <si>
    <t xml:space="preserve">  V. Odgođena porezna imovina</t>
  </si>
  <si>
    <t>KRATKOTRAJNA IMOVINA (AOP 038+046+053+063)</t>
  </si>
  <si>
    <t>Dio 21+22+
dio 23+ dio 24+26</t>
  </si>
  <si>
    <t xml:space="preserve">  I. Zalihe</t>
  </si>
  <si>
    <t xml:space="preserve">  II. Potraživanja</t>
  </si>
  <si>
    <t xml:space="preserve">  III. Financijska imovina</t>
  </si>
  <si>
    <t>Dio 21</t>
  </si>
  <si>
    <t xml:space="preserve">  IV. Novac u banci i blagajni</t>
  </si>
  <si>
    <t>PLAĆENI TROŠKOVI BUDUĆEG RAZDOBLJA I OBRAČUNATI PRIHODI</t>
  </si>
  <si>
    <t xml:space="preserve">Dio 23 </t>
  </si>
  <si>
    <t>UKUPNO AKTIVA</t>
  </si>
  <si>
    <t>KAPITAL I REZERVE</t>
  </si>
  <si>
    <t>27+28</t>
  </si>
  <si>
    <t>REZERVIRANJA</t>
  </si>
  <si>
    <t xml:space="preserve">  I. Obveze prema bankama i drugim financijskim institucijama</t>
  </si>
  <si>
    <t>Dio 29</t>
  </si>
  <si>
    <t>Dio 24+
     dio 30 + dio 32</t>
  </si>
  <si>
    <t>Dio 31</t>
  </si>
  <si>
    <t xml:space="preserve">dio 24+29 + 
dio 30 + dio 31
</t>
  </si>
  <si>
    <t xml:space="preserve">  II. Obveze za predujmove</t>
  </si>
  <si>
    <t xml:space="preserve">  III. Obveze prema  poduzetnicima unutar grupe i obveze prema dobavljačima</t>
  </si>
  <si>
    <t xml:space="preserve">  IV. Obveze po vrijednosnim papirima</t>
  </si>
  <si>
    <t xml:space="preserve">  V. Obveze prema zaposlenicima</t>
  </si>
  <si>
    <t xml:space="preserve">  VI. Obveze za poreze, doprinose i slična davanja</t>
  </si>
  <si>
    <t xml:space="preserve">  VII. Obveze s osnove udjela u rezultatu i ostale kratkoročne obveze</t>
  </si>
  <si>
    <t>Dio 24+ dio 30+
dio 31 + dio 39</t>
  </si>
  <si>
    <t>ODGOĐENO PLAĆANJE TROŠKOVA I PRIHOD BUDUĆEGA RAZDOBLJA</t>
  </si>
  <si>
    <t>Dio 31+
dio 32</t>
  </si>
  <si>
    <t>UKUPNO PASIVA</t>
  </si>
  <si>
    <t>Rekapitulacija usporedbe GFI-POD računa dobiti i gubitka te konsolidiranog izvještaja o sveobuhvatnoj dobiti iz Revidiranog izvještaja za 2021. godinu</t>
  </si>
  <si>
    <t>GFI-POD RAČUN DOBITI I GUBITKA
u razdoblju od 1.1.2020. do 31.12.2020.
(u tisućama kuna)</t>
  </si>
  <si>
    <t>GFI-POD
AOP oznaka</t>
  </si>
  <si>
    <t>Revidirani izvještaj
Bilješka</t>
  </si>
  <si>
    <t xml:space="preserve">  I. Prihodi od prodaje s poduzetnicima unutar grupe i prihodi od prodaje (izvan grupe)</t>
  </si>
  <si>
    <t xml:space="preserve">  II. Prihodi na temelju upotrebe vlastitih proizvoda, roba i usluga, ostali poslovni prihodi s poduzetnicima unutar grupe te ostali poslovni prihodi (izvan grupe)</t>
  </si>
  <si>
    <t>Dio 6+
dio 10</t>
  </si>
  <si>
    <t xml:space="preserve">  I. Materijalni troškovi</t>
  </si>
  <si>
    <t xml:space="preserve">  II. Troškovi osoblja</t>
  </si>
  <si>
    <t>Dio 8</t>
  </si>
  <si>
    <t xml:space="preserve">  III. Amortizacija</t>
  </si>
  <si>
    <t>14+15+16+30</t>
  </si>
  <si>
    <t xml:space="preserve">  IV. Ostali troškovi</t>
  </si>
  <si>
    <t>Dio 8+
dio 9</t>
  </si>
  <si>
    <t xml:space="preserve">  V. Vrijednosna usklađenja</t>
  </si>
  <si>
    <t>Dio 9</t>
  </si>
  <si>
    <t xml:space="preserve">  VI. Rezerviranja</t>
  </si>
  <si>
    <t>FINANCIJSKI PRIHODI</t>
  </si>
  <si>
    <t>Dio 11</t>
  </si>
  <si>
    <t>FINANCIJSKI RASHODI</t>
  </si>
  <si>
    <t>POREZ NA DOBIT</t>
  </si>
  <si>
    <t>Rekapitulacija usporedbe GFI-POD reklasificirane bilance i bilance iz Revidiranih izvještaja za 2020. godinu</t>
  </si>
  <si>
    <t>Dio 32+ dio 31</t>
  </si>
  <si>
    <t>Rekapitulacija usporedbe GFI-POD novčanog toka te konsolidiranog izvještaja o novčanom toku iz Revidiranog izvještaja za 2021. godinu</t>
  </si>
  <si>
    <t>GFI-POD IZVJEŠTAJ O NOVČANOM TOKU
u razdoblju od 1.1.2020. do 31.12.2020.
(u tisućama kuna)</t>
  </si>
  <si>
    <t>A) NETO NOVČANI TOKOVI OD POSLOVNIH AKTIVNOSTI</t>
  </si>
  <si>
    <t xml:space="preserve">B) NETO NOVČANI TOKOVI OD INVESTICIJSKIH AKTIVNOSTI </t>
  </si>
  <si>
    <t>C) NETO NOVČANI TOKOVI OD FINANCIJSKIH AKTIVNOSTI</t>
  </si>
  <si>
    <t>D) NETO POVEĆANJE ILI SMANJENJE NOVČANIH TOKOVA (AOP 020+034+046)</t>
  </si>
  <si>
    <t>F) NOVAC I NOVČANI EKVIVALENTI NA KRAJU RAZDOBLJA (AOP 048+049)</t>
  </si>
  <si>
    <t>Rekapitulacija usporedbe GFI-POD novčanog toka te konsolidiranog izvještaja o novčanom toku iz Revidiranog izvještaja za 2020. godinu</t>
  </si>
  <si>
    <t>Rekapitulacija usporedbe GFI-POD Izvještaja o promjenama kapitala te konsolidiranog izvještaja o promjenama kapitala iz Revidiranog izvještaja za 2021. godinu</t>
  </si>
  <si>
    <t>GFI-POD IZVJEŠTAJ O PROMJENAMA KAPITALA
u razdoblju od 1.1.2020. do 31.12.2020.
(u tisućama kuna)</t>
  </si>
  <si>
    <t>27+28+33</t>
  </si>
  <si>
    <t>Rekapitulacija usporedbe GFI-POD Izvještaja o promjenama kapitala te konsolidiranog izvještaja o promjenama kapitala iz Revidiranog izvještaja za 2020. godinu</t>
  </si>
  <si>
    <t>002</t>
  </si>
  <si>
    <t>003</t>
  </si>
  <si>
    <t>010</t>
  </si>
  <si>
    <t>020</t>
  </si>
  <si>
    <t>031</t>
  </si>
  <si>
    <t>036</t>
  </si>
  <si>
    <t>25</t>
  </si>
  <si>
    <t>037</t>
  </si>
  <si>
    <t>038</t>
  </si>
  <si>
    <t>22</t>
  </si>
  <si>
    <t>046</t>
  </si>
  <si>
    <t>053</t>
  </si>
  <si>
    <t>063</t>
  </si>
  <si>
    <t xml:space="preserve">26 </t>
  </si>
  <si>
    <t>064</t>
  </si>
  <si>
    <t>067</t>
  </si>
  <si>
    <t>105</t>
  </si>
  <si>
    <t>103</t>
  </si>
  <si>
    <t>107</t>
  </si>
  <si>
    <t>116</t>
  </si>
  <si>
    <t>117</t>
  </si>
  <si>
    <t>118</t>
  </si>
  <si>
    <t>125</t>
  </si>
  <si>
    <t>034</t>
  </si>
  <si>
    <t>048</t>
  </si>
  <si>
    <t>049</t>
  </si>
  <si>
    <t>050</t>
  </si>
  <si>
    <t>GFI-POD BILANCA
stanje na dan 31.12.2021.
(u tisućama kuna)</t>
  </si>
  <si>
    <t>GFI-POD RAČUN DOBITI I GUBITKA
u razdoblju od 1.1.2021. do 31.12.2021.
(u tisućama kuna)</t>
  </si>
  <si>
    <t>DUGOTRAJNA IMOVINA (AOP 003+010+020+031+036)</t>
  </si>
  <si>
    <t>14+15+dio 30</t>
  </si>
  <si>
    <t>Dio 21+22+
dio 23+26</t>
  </si>
  <si>
    <t>26</t>
  </si>
  <si>
    <t>090</t>
  </si>
  <si>
    <t>DUGOROČNE OBVEZE (AOP 103+107+108)</t>
  </si>
  <si>
    <t>097</t>
  </si>
  <si>
    <t>108</t>
  </si>
  <si>
    <t>KRATKOROČNE OBVEZE (AOP 110+112+115+116+117+118+119+120+123)</t>
  </si>
  <si>
    <t>109</t>
  </si>
  <si>
    <t>dio 24+dio 29+dio 30 + dio 31</t>
  </si>
  <si>
    <t>115</t>
  </si>
  <si>
    <t xml:space="preserve">  III. Obveze prema  poduzetnicima unutar grupe, obveze prema društvima povezanim sudjelujućim interesom i obveze prema dobavljačima</t>
  </si>
  <si>
    <t xml:space="preserve">110,112 i  117 </t>
  </si>
  <si>
    <t>119</t>
  </si>
  <si>
    <t>120</t>
  </si>
  <si>
    <t>124</t>
  </si>
  <si>
    <t>dio 24+ 25+
dio 29+ dio 30+ dio 31+ dio 32</t>
  </si>
  <si>
    <t>065</t>
  </si>
  <si>
    <t>001</t>
  </si>
  <si>
    <t>002+003</t>
  </si>
  <si>
    <t>004+005+006</t>
  </si>
  <si>
    <t>007</t>
  </si>
  <si>
    <t>009</t>
  </si>
  <si>
    <t>013</t>
  </si>
  <si>
    <t>017</t>
  </si>
  <si>
    <t>018</t>
  </si>
  <si>
    <t>019</t>
  </si>
  <si>
    <t>022</t>
  </si>
  <si>
    <t xml:space="preserve">  VII. Ostali poslovni rashodi</t>
  </si>
  <si>
    <t>029</t>
  </si>
  <si>
    <t>030</t>
  </si>
  <si>
    <t>041</t>
  </si>
  <si>
    <t>UKUPNI PRIHODI (AOP 001+030)</t>
  </si>
  <si>
    <t>UKUPNI RASHODI (AOP 007+041)</t>
  </si>
  <si>
    <t>054</t>
  </si>
  <si>
    <t>DOBIT ILI GUBITAK PRIJE OPOREZIVANJA (AOP 053-054)</t>
  </si>
  <si>
    <t>055</t>
  </si>
  <si>
    <t>058</t>
  </si>
  <si>
    <t>DOBIT RAZDOBLJA (AOP 055-058)</t>
  </si>
  <si>
    <t>059</t>
  </si>
  <si>
    <t>POSLOVNI PRIHODI (AOP 002+003+004+005+006)</t>
  </si>
  <si>
    <t>POSLOVNI RASHODI (AOP 009+013+017+018+019+022+029 )</t>
  </si>
  <si>
    <t xml:space="preserve">  II. Obveze prema dobavljačima</t>
  </si>
  <si>
    <t xml:space="preserve">  IV. Odgođena porezna obveza</t>
  </si>
  <si>
    <t>121+ 123</t>
  </si>
  <si>
    <t>GFI-POD stavka "Materijalna imovina" (AOP 010; HRK 5.221.568 tis.) je u Revidiranom izvještaju iskazana u stavkama "Nekretnine, postrojenja i oprema" (Bilješka 14 u usporedivom iznosu HRK 5.201.748 tis.), "Ulaganja u nekretnine" (Bilješka 15 u usporedivom iznosu HRK 3.180 tis.) te "Imovina s pravom korištenja" (Bilješka 30 u usporedivom iznosu HRK 16.640 tis.).</t>
  </si>
  <si>
    <t>GFI-POD stavka "Financijska imovina" (AOP 053; HRK 38.002 tis.) je u Revidiranom izvještaju iskazana u stavci "Krediti i depoziti" - kratkoročni dio (Bilješka 21 u usporedivom iznosu HRK 38.002 tis.).</t>
  </si>
  <si>
    <t>GFI-POD stavka "Novac u banci i blagajni" (AOP 063; HRK 1.115.258 tis.) je u Revidiranom izvještaju iskazana u stavci "Novac i novčani ekvivalenti" (Bilješka 26 u usporedivom iznosu HRK 1.115.258 tis.).</t>
  </si>
  <si>
    <t>GFI-POD stavke "Obveze prema bankama i drugim financijskim institucijama" (AOP 103; HRK 2.547.107 tis.) je u Revidiranom izvještaju iskazane u dugoročnom dijelu stavke "Posudbe" (Bilješka 29 u usporedivom iznosu HRK 2.547.107 tis.).</t>
  </si>
  <si>
    <r>
      <t>G</t>
    </r>
    <r>
      <rPr>
        <sz val="9"/>
        <rFont val="Arial"/>
        <family val="2"/>
        <charset val="238"/>
      </rPr>
      <t>FI-POD stavke "Obveze prema bankama i drugim financijskim institucijama" (AOP 115; HRK 565.524 tis.)</t>
    </r>
    <r>
      <rPr>
        <sz val="9"/>
        <color rgb="FFFF0000"/>
        <rFont val="Arial"/>
        <family val="2"/>
        <charset val="238"/>
      </rPr>
      <t xml:space="preserve"> </t>
    </r>
    <r>
      <rPr>
        <sz val="9"/>
        <rFont val="Arial"/>
        <family val="2"/>
        <charset val="238"/>
      </rPr>
      <t>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565.524 tis.).</t>
    </r>
  </si>
  <si>
    <r>
      <t>GFI-POD stavka "Ostale dugoročne obveze" (AOP 107; HRK 15.636</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4.362 tis.), "Obveze za imovinu s pravom korištenja" (Bilješka 30 u usporedivom iznosu HRK 11.273 tis.) dio dugoročnih obveza u stavci "Rezerviranja" (Bilješka 32; "Otpremnine i jubilarne nagrade" HRK 1 tis.).
Napomena: Ukupni iznos stavke "Derivativni financijski instrumenti" Revidiranog izvješća (Bilješka 24) u iznosu 7.749 tis. je iskazan u stavkama "Ostale dugoročne obveze" (AOP 107; HRK 4.362 tis.) i dio "Ostale kratkoročne obveze" (AOP 123; HRK 3.387 tis.).</t>
    </r>
  </si>
  <si>
    <t>Obzirom na drukčiji prikaz, a radi usporedivosti GFI-POD i Revidiranog izvještaja nužno je zbirno promatrati GFI-POD stavke "Kratkoročne obveze" (AOP 109; HRK 733.966 tis.) i "Odgođeno plaćanje troškova i prihod budućeg razdoblja" (AOP 124; HRK 87.858 tis.) u odnosu na stavke "Kratkoročne obveze" Revidiranog izvješća (HRK 821.824 tis.).</t>
  </si>
  <si>
    <t>18</t>
  </si>
  <si>
    <t>051</t>
  </si>
  <si>
    <t>GFI-POD IZVJEŠTAJ O NOVČANOM TOKU
u razdoblju od 1.1.2021. do 31.12.2021.
(u tisućama kuna)</t>
  </si>
  <si>
    <t>GFI-POD IZVJEŠTAJ O PROMJENAMA KAPITALA
u razdoblju od 1.1.2021. do 31.12.2021.
(u tisućama kuna)</t>
  </si>
  <si>
    <t>KAPITAL I REZERVE (AOP 31 do 50)</t>
  </si>
  <si>
    <t>51</t>
  </si>
  <si>
    <t xml:space="preserve">                   BILJEŠKE UZ FINANCIJSKE IZVJEŠTAJE - GFI
Naziv izdavatelja:   Valamar Riviera d.d.
OIB:   36201212847
Izvještajno razdoblje: 01.01.2021. do 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</si>
  <si>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GFI-POD BILANCA
stanje na dan 31.12.2020.
(u tisućama kuna)</t>
  </si>
  <si>
    <t>GFI-POD stavka "Materijalna imovina" (AOP 010; HRK 5.662.917 tis.) je u Revidiranom izvještaju iskazana u stavkama "Nekretnine, postrojenja i oprema" (Bilješka 14 u usporedivom iznosu HRK 5.647.311 tis.), "Ulaganja u nekretnine" (Bilješka 15 u usporedivom iznosu HRK 3.942 tis.) te "Imovina s pravom korištenja" (Bilješka 30 u usporedivom iznosu HRK 11.664 tis.).</t>
  </si>
  <si>
    <t>Dio18+20+dio 21</t>
  </si>
  <si>
    <t>GFI-POD stavka "Financijska imovina" (AOP 020; HRK 46.430 tis.) je u Revidiranom izvještaju iskazana u stavkama "Udjel u pridruženom subjektu" (Bilješka 18 u usporedivom iznosu HRK 46.024 tis.),  "Financijska imovina" (Bilješka 20 u usporedivom iznosu HRK 317 tis.) te u dugoročnom dijelu stavke "Krediti i depoziti" (Bilješka 21 u usporedivom iznosu HRK 89 tis.).</t>
  </si>
  <si>
    <t>Obzirom na drukčiji prikaz, a radi usporedivosti GFI-POD i Revidiranog izvještaja nužno je zbirno promatrati GFI-POD stavke "Kratkotrajna imovina" (AOP 037; HRK 737.067 tis.) i "Plaćeni troškovi budućeg razdoblja i obračunati prihodi" (AOP 064; HRK 55.359 tis.) u odnosu na stavku "Kratkotrajna imovina" Revidiranog izvješća (HRK 792.425 tis.).</t>
  </si>
  <si>
    <t>GFI-POD stavka "Financijska imovina" (AOP 053; HRK 613 tis.) je u Revidiranom izvještaju iskazana u stavci "Krediti i depoziti" - kratkoročni dio (Bilješka 21 u usporedivom iznosu HRK 613 tis.).</t>
  </si>
  <si>
    <t>GFI-POD stavka "Novac u banci i blagajni" (AOP 063; HRK 665.933 tis.) je u Revidiranom izvještaju iskazana u stavci "Novac i novčani ekvivalenti" (Bilješka 26 u usporedivom iznosu HRK 665.933 tis.).</t>
  </si>
  <si>
    <t>GFI-POD stavka "Plaćeni troškovi budućeg razdoblja i obračunati prihodi" (AOP 064; HRK 55.359 tis.) je u Revidiranom izvještaju iskazana unutar stavke "Kupci i ostala potraživanja" (Bilješka 23; "Obračunati nefakturirani prihodi" HRK 715 tis., "Potraživanja za kamatu" HRK 43 tis., "Unaprijed plaćeni troškovi" HRK 54.600 tis.).
Napomena: Ukupna stavka "Kupci i ostala potraživanja" Revidiranog izvješća (Bilješka 23) u iznosu HRK 94.811 tis. je iskazana u stavkama "Potraživanja" (AOP 046: HRK 39.452 tis.) te "Plaćeni troškovi budućeg razdoblja i obračunati prihodi" (AOP 064; HRK 55.359 tis.).</t>
  </si>
  <si>
    <t>GFI-POD stavka "Kapital i rezerve" (AOP 067; HRK 2.863.857 tis.) je u Revidiranom izvještaju iskazana u stavci "Dionička glavnica" (Bilješke 27 i 28 u usporedivom iznosu HRK 2.863.857 tis.).</t>
  </si>
  <si>
    <t>Dio 31+ dio 32</t>
  </si>
  <si>
    <r>
      <t>GFI-POD stavka "Potraživanja" (AOP 046; HRK 40.185 tis.) je u Revidiranom izvještaju iskazana unutar stavaka "Kupci i ostala potraživanja" (Bilješka 23; "Potraživanja od kupaca - neto" HRK 25.375 tis., "Potraživanja za više plaćeni PDV" HRK 4.900 tis., "Predujmovi dobavljačima" HRK 2.304 tis., "Potraživanja od zaposlenih" HRK 298 tis., "Potraživanja od državnih institucija" HRK 4.529 tis., "Ostala kratkoročna potraživanja" HRK 2.047 tis.)</t>
    </r>
    <r>
      <rPr>
        <sz val="9"/>
        <color theme="1" tint="4.9989318521683403E-2"/>
        <rFont val="Arial"/>
        <family val="2"/>
        <charset val="238"/>
      </rPr>
      <t xml:space="preserve"> te "Potraživanja za preplaćeni porez na dobit" (u usporedivom iznosu HRK 733 tis. -</t>
    </r>
    <r>
      <rPr>
        <sz val="9"/>
        <rFont val="Arial"/>
        <family val="2"/>
        <charset val="238"/>
      </rPr>
      <t xml:space="preserve"> prikazan u bilanci kao zasebna stavka).</t>
    </r>
    <r>
      <rPr>
        <sz val="9"/>
        <color theme="1"/>
        <rFont val="Arial"/>
        <family val="2"/>
        <charset val="238"/>
      </rPr>
      <t xml:space="preserve">
</t>
    </r>
    <r>
      <rPr>
        <sz val="9"/>
        <color theme="1" tint="4.9989318521683403E-2"/>
        <rFont val="Arial"/>
        <family val="2"/>
        <charset val="238"/>
      </rPr>
      <t>Napomena: Ukupna stavka "Kupci i ostala potraživanja" Revidiranog izvješća (Bilješka 23) u iznosu HRK 94.811 tis. je iskazana u stavkama "Potraživanja" (AOP 046: HRK 39.452 tis.) te "Plaćeni troškovi budućeg razdoblja i obračunati prihodi" (AOP 064; HRK 55.359 tis.).</t>
    </r>
  </si>
  <si>
    <t>Rekapitulacija usporedbe GFI-POD računa dobiti i gubitka te konsolidiranog izvještaja o sveobuhvatnoj dobiti iz Revidiranog izvještaja za 2020. godinu</t>
  </si>
  <si>
    <t>GFI-POD stavka "Neto novčani tokovi od poslovnih aktivnosti" (AOP 020; HRK -37.477 tis.) je u Revidiranom izvještaju iskazana u stavkama "Novčani tok od poslovnih aktivnosti" u usporedivom iznosu HRK -3.186 tis. te stavci "Plaćena kamata" (Novčani tok od financijskih aktivnosti) u iznosu HRK -34.291 tis.</t>
  </si>
  <si>
    <t>GFI-POD stavka "Neto novčani tokovi od investicijskih aktivnosti" (AOP 034; HRK -585.950 tis.) je u Revidiranom izvještaju iskazana u stavci "Novčani tok od ulagačkih aktivnosti" u usporedivom iznosu HRK -585.950 tis.</t>
  </si>
  <si>
    <t>GFI-POD stavka "Neto novčani tokovi od financijskih aktivnosti" (AOP 046; HRK 739.217 tis.) je u Revidiranom izvještaju iskazana u stavci "Novčani tok od financijskih aktivnosti" u usporedivom iznosu HRK 704.926 tis. uvećanoj za stavku "Plaćena kamata" u iznosu HRK 34.291 tis.</t>
  </si>
  <si>
    <t>14+15+16+
dio 18+20+dio 21+dio 23+25+dio 30</t>
  </si>
  <si>
    <r>
      <t>GFI-POD stavka "Rezerviranja" (AOP 090; HRK 141.118 tis.) je u Revidiranom izvještaju iskazana u dugoročnim obvezama u stavci "Rezerviranja" (Bilješka 32; dio stavke "Otpremnine i jubilarne nagrade" u iznosu HRK 26.090</t>
    </r>
    <r>
      <rPr>
        <b/>
        <sz val="9"/>
        <color rgb="FFFF0000"/>
        <rFont val="Arial"/>
        <family val="2"/>
        <charset val="238"/>
      </rPr>
      <t xml:space="preserve"> </t>
    </r>
    <r>
      <rPr>
        <b/>
        <sz val="9"/>
        <color rgb="FF333399"/>
        <rFont val="Arial"/>
        <family val="2"/>
        <charset val="238"/>
      </rPr>
      <t>tis. te stavka "Pravni sporovi" u usporedivom iznosu HRK 57.420 tis.) te u dugoročnim obvezama stavke "Naknade za koncesije" (Bilješka 31 u usporedivom iznosu HRK 57.608 tis).</t>
    </r>
  </si>
  <si>
    <t>Obzirom na drukčiji prikaz, a radi usporedivosti GFI-POD i Revidiranog izvještaja nužno je zbirno promatrati GFI-POD stavke "Dugoročne obveze" (AOP 097; HRK 2.867.349 tis.) i "Rezerviranja" (AOP 090; HRK 141.118 tis.) u odnosu na stavku "Dugoročne obveze" Revidiranog izvješća (HRK 3.008.468 tis.).</t>
  </si>
  <si>
    <t xml:space="preserve">103 </t>
  </si>
  <si>
    <t>GFI-POD stavke "Obveze prema bankama i drugim financijskim institucijama" (AOP 103; HRK 2.770.276 tis.) je u Revidiranom izvještaju iskazane u dugoročnom dijelu stavke "Posudbe" (Bilješka 29 u usporedivom iznosu HRK 2.770.276 tis.).</t>
  </si>
  <si>
    <r>
      <t>GFI-POD stavka "Ostale dugoročne obveze" (AOP 107; HRK 38.781</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11.602 tis.), "Obveze za imovinu s pravom korištenja" (Bilješka 30 u usporedivom iznosu HRK 6.926 tis.) te dio dugoročnih obveza u stavci "Rezerviranja" (Bilješka 32 "Otpremnine i jubilarne nagrade" HRK</t>
    </r>
    <r>
      <rPr>
        <sz val="9"/>
        <rFont val="Arial"/>
        <family val="2"/>
        <charset val="238"/>
      </rPr>
      <t xml:space="preserve"> 502</t>
    </r>
    <r>
      <rPr>
        <sz val="9"/>
        <color theme="1"/>
        <rFont val="Arial"/>
        <family val="2"/>
        <charset val="238"/>
      </rPr>
      <t xml:space="preserve"> tis. te "Bonusi" HRK 19.751 tis.).
Napomena: Ukupni iznos stavke "Derivativni financijski instrumenti" Revidiranog izvješća (Bilješka 24) u iznosu 16.982 tis. je iskazan u stavkama "Ostale dugoročne obveze" (AOP 107; </t>
    </r>
    <r>
      <rPr>
        <sz val="9"/>
        <rFont val="Arial"/>
        <family val="2"/>
        <charset val="238"/>
      </rPr>
      <t>HRK 11.602 tis.</t>
    </r>
    <r>
      <rPr>
        <sz val="9"/>
        <color theme="1"/>
        <rFont val="Arial"/>
        <family val="2"/>
        <charset val="238"/>
      </rPr>
      <t>) i "Ostale kratkoročne obveze" (AOP 123; HRK 5.380 tis.).</t>
    </r>
  </si>
  <si>
    <t xml:space="preserve">  IiI. Ostale dugoročne obveze</t>
  </si>
  <si>
    <t>Obzirom na drukčiji prikaz, a radi usporedivosti GFI-POD i Revidiranog izvještaja nužno je zbirno promatrati GFI-POD stavke "Kratkoročne obveze" (AOP 109; HRK 934.438 tis.) i "Odgođeno plaćanje troškova i prihod budućeg razdoblja" (AOP 124; HRK 72.821 tis.) u odnosu na stavke "Kratkoročne obveze" Revidiranog izvješća (HRK 1.007.258 tis.).</t>
  </si>
  <si>
    <r>
      <t>G</t>
    </r>
    <r>
      <rPr>
        <sz val="9"/>
        <rFont val="Arial"/>
        <family val="2"/>
        <charset val="238"/>
      </rPr>
      <t>FI-POD stavke "Obveze prema bankama i drugim financijskim institucijama" (AOP 115; HRK 733.062 tis.) i "Obveze za zajmove, depozite i slično" (AOP 114; HRK 5.304 tis.) su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738.366 tis.).</t>
    </r>
  </si>
  <si>
    <t>114 i 115</t>
  </si>
  <si>
    <t>DUGOROČNE OBVEZE  (AOP 103+107+108)</t>
  </si>
  <si>
    <t xml:space="preserve">KRATKOROČNE OBVEZE (AOP 110+112+114+115+116+117+118+119+120+121+123) </t>
  </si>
  <si>
    <r>
      <t xml:space="preserve">GFI-POD stavka "Obveze po vrijednosnim papirima" (AOP 118; HRK 6.625 tis.) je u Revidiranom izvještaju iskazana unutar kratkoročnog dijela stavke "Dobavljači i ostale obveze" (Bilješka 31; </t>
    </r>
    <r>
      <rPr>
        <sz val="9"/>
        <color theme="1" tint="4.9989318521683403E-2"/>
        <rFont val="Arial"/>
        <family val="2"/>
        <charset val="238"/>
      </rPr>
      <t>"Obveze po mjenicama</t>
    </r>
    <r>
      <rPr>
        <sz val="9"/>
        <color theme="1"/>
        <rFont val="Arial"/>
        <family val="2"/>
        <charset val="238"/>
      </rPr>
      <t xml:space="preserve">" u usporedivom iznosu HRK 6.625 tis.). </t>
    </r>
  </si>
  <si>
    <t>121 i 123</t>
  </si>
  <si>
    <r>
      <t>GFI-POD stavka "Odgođeno plaćanje troškova i prihod budućeg razdoblja" (AOP 124; HRK 72.821 tis.) je u Revidiranom izvještaju iskazana unutar stavaka  "Dobavljači i ostale obveze" (Bilješka 31; "Obveze po kamatama" HRK 33.727 tis., kratkoročni dio stavke "Naknada za koncesije"</t>
    </r>
    <r>
      <rPr>
        <b/>
        <sz val="9"/>
        <color rgb="FF00B0F0"/>
        <rFont val="Arial"/>
        <family val="2"/>
        <charset val="238"/>
      </rPr>
      <t xml:space="preserve"> </t>
    </r>
    <r>
      <rPr>
        <b/>
        <sz val="9"/>
        <color rgb="FF333399"/>
        <rFont val="Arial"/>
        <family val="2"/>
        <charset val="238"/>
      </rPr>
      <t>HRK 1.920 tis., "Obveze za ukalkulirani godišnji odmor i sate preraspodjele" HRK 2.496 tis., "Obračunate obveze za porez na dodanu vrijednost u nerealiziranim prihodima" HRK 121 tis., "Obveze za ukalkulirane troškove" HRK 28.673 tis.) te kratkoročnog dijela stavki "Rezerviranja" (Bilješka 32; kratkoročni dio stavke "Otpremnine i jubilarne nagrade" HRK 5.884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118; HRK 6,130 tis.), "Obveze s osnove udjela u rezultatu" (AOP 121; HRK 389 tis.), " Ostale kratkoročne obveze" (AOP 123; HRK 10.706 tis.) te "Odgođeno plaćanje troškova i prihod budućeg razdoblja" (AOP 124; HRK 66.936 tis.).
Ukupan kratkoročni dio stavke "Rezerviranja" Revidiranog izvješća (Bilješka 32) u iznosu 5.884 tis. je iskazan u stavci "Odgođeno plaćanje troškova i prihod budućeg razdoblja" (AOP 124; HRK 5.884 tis.).</t>
    </r>
  </si>
  <si>
    <r>
      <t>GFI-POD stavke "Prihodi na temelju upotrebe vlastitih proizvoda, roba i usluga" (AOP 004; HRK 461 tis.) i "Ostali poslovni prihodi (izvan grupe)" (AOP 006; HRK 32.671 tis.) su u Revidiranom izvještaju iskazane unutar stavki "Ostali prihodi" (Bilješka 6; "Prihod od donacija i ostalo" HRK 12.255 tis., "Prihod od ukidanja rezervacija" HRK 1.650 tis., "Prihod od prefakturiranja" HRK 2.055 tis., "Prihod od osiguranja i po sudskim žalbama" HRK 2.798 tis., "Prihod od upotrebe vlastitih proizvoda i usluga" HRK 461 tis., "Naplata otpisanih potraživanja" HRK 1.111 tis., "Ostali prihodi" HRK 8.025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4.777 tis.).
Napomena: Ukupan iznos stavke "Ostali prihodi" Revidiranog izvješća (Bilješka 6) u iznosu HRK 28.355 tis. je iskazan u stavci "Prihodi na temelju upotrebe vlastitih proizvoda, roba i usluga, ostali poslovni prihodi s poduzetnicima unutar grupe te ostali poslovni prihodi (izvan grupe)" (AOP 004, 005 i 006; HRK 28.355 tis.). 
Ukupan iznos stavke "Ostali dobici/(gubici) - neto" Revidiranog izvješća (Bilješka 10) u iznosu HRK 4.777 tis. je iskazan u stavci "Prihodi na temelju upotrebe vlastitih proizvoda, roba i usluga, ostali poslovni prihodi s poduzetnicima unutar grupe te ostali poslovni prihodi (izvan grupe)" (AOP 004, 005 i 006; HRK 4.777 tis.).</t>
    </r>
  </si>
  <si>
    <t>GFI-POD stavka "Materijalni troškovi" (AOP 009; HRK 254.644 tis.) je u Revidiranom izvještaju iskazana u stavci "Nabavna vrijednost materijala i usluga" (Bilješka 7 u usporedivom iznosu HRK 254.644 tis.).</t>
  </si>
  <si>
    <t>GFI-POD stavka "Troškovi osoblja" (AOP 013; HRK 189.951 tis.) je u Revidiranom izvještaju iskazana unutar stavke "Troškovi zaposlenih" (Bilješka 8; "Plaće - neto" HRK 122.043 tis., "Troškovi mirovinskog osiguranja" HRK 36.138 tis., "Troškovi zdravstvenog osiguranja" HRK 24.606 tis., "Ostalo (doprinosi i porezi)" HRK 7.163 tis.
Napomena: Ukupan iznos stavke "Troškovi zaposlenih" Revidiranog izvješća (Bilješka 8) u iznosu HRK 227.051 tis. je iskazan u stavkama "Troškovi osoblja" (AOP 013; HRK 189.951 tis.), "Ostali troškovi" (AOP 018; HRK 23.509 tis.) i "Rezerviranja" (AOP 022; HRK 13.592 tis.).</t>
  </si>
  <si>
    <t>GFI-POD stavka "Ostali troškovi" (AOP 018; HRK 89.098 tis.) je u Revidiranom izvještaju iskazana unutar stavki "Troškovi zaposlenih" (Bilješka 8; "Trošak otpremnina" HRK 466 tis., "Ostali troškovi zaposlenih" HRK 23.044 tis.) te "Ostali poslovni rashodi" (Bilješka 9; "Komunalne naknade, koncesije i dr." HRK 38.689 tis., "Profesionalne usluge i dr. naknade" HRK 14.452 tis., "Troškovi reprezentacije" HRK 2.199 tis. HRK, "Premije osiguranja" HRK 7.043 tis., "Bankarske usluge" HRK 880 tis., "Stručni časopisi i dr. administrativni troškovi" HRK 2.325 tis.).
Napomena: Ukupan iznos stavke "Troškovi zaposlenih" Revidiranog izvješća (Bilješka 8) u iznosu HRK 227.051 tis. je iskazan u stavkama "Troškovi osoblja" (AOP 013; HRK 189.951 tis.), "Ostali troškovi" (AOP 018; HRK 23.509 tis.) i "Rezerviranja" (AOP 022; HRK 13.592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</si>
  <si>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GFI-POD stavka "Vrijednosna usklađenja" (AOP 019; HRK 1.510 tis.) je u Revidiranom izvještaju iskazana unutar stavke "Ostali poslovni rashodi" (Bilješka 9; "Vrijednosno usklađenje imovine" u usporedivom iznosu HRK 1.510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</si>
  <si>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GFI-POD stavka "Rezerviranja" (AOP 022; HRK 28.714 tis.) je u Revidiranom izvještaju iskazana unutar stavki "Troškovi zaposlenih" (Bilješka 8; "Rezerviranja za otpremnine i jubilarne nagrade" HRK 13.591 tis.) te "Ostali poslovni rashodi" (Bilješka 9; "Rezerviranja" HRK 9.623 tis. i "Rezerviranja za otpremnine" HRK 5.500 tis.).
Napomena: Ukupan iznos stavke "Troškovi zaposlenih" Revidiranog izvješća (Bilješka 8) u iznosu HRK 227.051 tis. je iskazan u stavkama "Troškovi osoblja" (AOP 013; HRK 189.951 tis.), "Ostali troškovi" (AOP 018; HRK 23.509 tis.) i "Rezerviranja" (AOP 022; HRK 13.592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</si>
  <si>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GFI-POD stavka "Financijski prihodi" (AOP 030; HRK 21.291 tis.) je u Revidiranom izvještaju iskazana unutar stavki "Neto financijski prihodi/(rashodi)" u dijelu financijskih prihoda (Bilješka 11; "Prihodi od kamata" HRK 514 tis., "Neto pozitivne tečajne razlike – ostale" HRK 890 tis., "Realizirani neto dobici od promjene vrijednosti valutnih terminskih ugovora i kamatnog swap-a" HRK 17.770 tis., "Prihodi od cassa sconto" HRK 1.957 tis., "Ostali novčani prinosi" HRK 160 tis.).
Napomena: Ukupan iznos stavke "Neto financijski rashodi" Revidiranog izvješća (Bilješka 11) u iznosu HRK 104.641 tis. je iskazan u stavkama "Financijski prihodi" (AOP 030; HRK 21.291 tis.) i "Financijski rashodi" (AOP 041; HRK 125.932 tis.).</t>
  </si>
  <si>
    <t>GFI-POD stavka "Financijski rashodi" (AOP 041; HRK 125.932 tis.) je u Revidiranom izvještaju iskazana unutar stavki "Neto financijski prihodi/(rashodi)" u dijelu financijskih rashoda (Bilješka 11; "Rashod od kamata" HRK 66.170 tis., "Neto negativne tečajne razlike od financijskih aktivnosti" HRK 41.918 tis., "Promjena vrijednosti valutnih terminskih ugovora i kamatnog swap-a" HRK 17.844 tis.).
Napomena: Ukupan iznos stavke "Neto financijski rashodi" Revidiranog izvješća (Bilješka 11) u iznosu HRK 104.641 tis. je iskazan u stavkama "Financijski prihodi" (AOP 030; HRK 21.291 tis.) i "Financijski rashodi" (AOP 041; HRK 125.932 tis.).</t>
  </si>
  <si>
    <t>GFI-POD stavka "Udio u dobiti od društava poveznih sudjelujućim interesom" (AOP 051; HRK 1.644 tis.) je u Revidiranom izvještaju iskazana u usporedivom iznosu HRK 1.644 tis.</t>
  </si>
  <si>
    <t>GFI-POD stavka "Kapital i rezerve" (AOP 067; HRK 2.863.857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1 tis.), "Zakonske rezerve" (Bilješka 28 u usporedivom iznosu HRK 83.601 tis.), "Ostale rezerve" (Bilješka 28 u usporedivom iznosu HRK 161.993 tis.), "Zadržana dobit" (Bilješka 28 u usporedivom iznosu HRK 363.625 tis.) te "Nekontrolirajući interes" (Bilješka 33 u usporedivom iznosu HRK 701.810 tis.).
Napomena: Radi potpune usporedivosti, slijedeće stavke treba promatrati kako je navedeno: Stavka Revidiranog izvještaja "Ostale rezerve" (Bilješka 28; HRK 161.993 tis.) odgovara GFI POD stavci "Rezerve za vlastite dionice" (AOP 072; HRK 136.815 tis.), dijelu GFI POD stavke "Zadržana dobit" (AOP 083; HRK 22.846 tis.) te GFI POD stavke "Ostale rezerve" (AOP 075 HRK 2.332 tis.). Stavka Revidiranog izvještaja „Zadržana dobit“ (Bilješka 28; HRK 363.626 tis.) odgovara zbroju GFI POD stavki "Gubitak poslovne godine" (AOP 086; HRK -329.594 tis.) te dijela stavke "Zadržana dobit" (AOP 083; HRK 693.220 tis.).</t>
  </si>
  <si>
    <t>dio 24+25+
dio 29+dio 30+ dio 31</t>
  </si>
  <si>
    <t>Obzirom na drukčiji prikaz, a radi usporedivosti GFI-POD i Revidiranog izvještaja nužno je zbirno promatrati GFI-POD stavke "Troškovi osoblja" (AOP 013; HRK 189,951 tis.), "Ostali troškovi" (AOP 018; HRK 89.098 tis.), "Vrijednosna usklađenja" (AOP 019; HRK 1.510 tis.), "Rezerviranja" (AOP 022; 28.714 tis.) i "Ostali poslovni rashodi" (AOP 029; HRK 10.015 tis.) u odnosu na stavke  "Troškovi zaposlenih" (Bilješka 8; HRK 227.051 tis.) te "Ostali poslovni rashodi (Bilješka 9; HRK 92.236 tis.) Revidiranog izvješća.</t>
  </si>
  <si>
    <t>Ernst &amp; Young d.o.o., UHY Rudan d.o.o.</t>
  </si>
  <si>
    <t>Berislav Horvat, Vedrana Miletić</t>
  </si>
  <si>
    <t>GFI-POD stavka "Obveze prema zaposlenicima" (AOP 119; HRK 19.187 tis.) je u Revidiranom izvještaju iskazana unutar kratkoročnog dijela stavke "Dobavljači i ostale obveze" (Bilješka 31; "Obveze prema zaposlenima" u usporedivom iznosu HRK 19.187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</si>
  <si>
    <r>
      <t>GFI-POD stavka "Obveze za predujmove" (AOP 116; HRK 69.609 tis.) je u Revidiranom izvještaju iskazana unutar kratkoročnog dijela stavke "Dobavljači i ostale obveze" (Bilješka</t>
    </r>
    <r>
      <rPr>
        <sz val="9"/>
        <rFont val="Arial"/>
        <family val="2"/>
        <charset val="238"/>
      </rPr>
      <t xml:space="preserve"> 31</t>
    </r>
    <r>
      <rPr>
        <sz val="9"/>
        <color theme="1"/>
        <rFont val="Arial"/>
        <family val="2"/>
        <charset val="238"/>
      </rPr>
      <t xml:space="preserve">; "Obveze za predujmove" u usporedivom iznosu HRK 69.609 tis.). 
</t>
    </r>
    <r>
      <rPr>
        <sz val="9"/>
        <color theme="1" tint="4.9989318521683403E-2"/>
        <rFont val="Arial"/>
        <family val="2"/>
        <charset val="238"/>
      </rPr>
      <t>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r>
  </si>
  <si>
    <t>GFI-POD stavke "Obveze prema dobavljačima" (AOP 117; HRK 61.809 tis.) je u Revidiranom izvještaju iskazana unutar kratkoročnog dijela stavke "Dobavljači i ostale obveze" (Bilješka 31; "Obveze prema dobavljačima" HRK 61.725 tis., "Obveze prema dobavljačima - povezana društva" HRK 84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</si>
  <si>
    <t>GFI-POD stavka "Obveze za poreze, doprinose i slična davanja" (AOP 120; HRK 6.130 tis.) je u Revidiranom izvještaju iskazana unutar kratkoročnog dijela stavke "Dobavljači i ostale obveze" (Bilješka 31; "Obveze za poreze i doprinose i druge obveze" u usporedivom iznosu HRK 6.129 tis.) te "Obveze za porez iz dobit" (u usporedivom iznosu HRK 1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t>
  </si>
  <si>
    <t>GFI-POD stavka "Obveze s osnove udjela u rezultatu" (AOP 121; HRK 389 tis.) i "Ostale kratkoročne obveze" (AOP 123; HRK 32.323 tis.) je u Revidiranom izvještaju iskazana unutar kratkoročnih dijelova stavki "Dobavljači i ostale obveze" (Bilješka 31; "Obveza za dividendu" HRK 389 tis., "Ostale obveze" HRK 10.706 tis.), kratkoročni dio "Obveze za imovinu s pravom korištenja" (Bilješka 30 u usporedivom iznosu HRK 2.243 tis), "Derivativni financijski instrumenti" (Bilješka 24 u usporedivom iznosu HRK 5.380 tis.) te bilješka 39 u usporedivom iznosu HRK 13.994 tis.
Napomena: Ukupan kratkoročni dio stavke "Dobavljači i ostale obveze" Revidiranog izvješća (Bilješka 31) u iznosu HRK 241.390 tis. je iskazan u stavkama "Obveze za predujmove" (AOP 116; HRK 69.609 tis.), "Obveze prema poduzetnicima unutar grupe i obveze prema dobavljačima" (AOP 117; HRK 61.809 tis.)," Obveze po vrijednosnim papirima" (AOP 118; HRK 6.625 tis.), "Obveze prema zaposlenicima" (AOP 119; HRK 19.187 tis.), "Obveze za poreze, doprinose i slična davanja" (AOP 120; HRK 6,130 tis.), "Obveze s osnove udjela u rezultatu" (AOP 121; HRK 389 tis.), " Ostale kratkoročne obveze" (AOP 123; HRK 10.706 tis.) te "Odgođeno plaćanje troškova i prihod budućeg razdoblja" (AOP 124; HRK 66.936 tis.).
Ukupan kratkoročni dio stavke "Derivativni financijski instrumenti" Revidiranog izvješća (Bilješka 24) u iznosu HRK 5.380 tis. je iskazan u stavci "Ostale kratkoročne obveze" (AOP 123; HRK 5.380 tis.).</t>
  </si>
  <si>
    <t>Informacije o osnovi za sastavljanje financijskih izvještaja i određenim računovodstvenim politikama dostupne su u objavljenom PDF dokumentu „Godišnje izvješće 2021.“ koji je istovremeno s ovim dokumentom objavljen na internetskim stranicama HANFA-e, Zagrebačke burze i Izdavatelja.</t>
  </si>
  <si>
    <t xml:space="preserve">UDIO U GUBITKU OD DRUŠTAVA POVEZANIH SUDJELUJUĆIM INTERESOM </t>
  </si>
  <si>
    <t xml:space="preserve">UDIO U DOBITI OD DRUŠTVA POVEZANIH SUDJELUJUĆIM INTERESOM </t>
  </si>
  <si>
    <t>GFI-POD stavka "Udio u dobiti od društava poveznih sudjelujućim interesom" (AOP 049; HRK 548 tis.) je u Revidiranom izvještaju iskazana u usporedivom iznosu HRK 548 tis.</t>
  </si>
  <si>
    <t>Obzirom na drukčiji prikaz, a radi usporedivosti GFI-POD i Revidiranog izvještaja nužno je zbirno promatrati GFI-POD stavke "Kratkotrajna imovina" (AOP 037; HRK 1.217.958 tis.), "Plaćeni troškovi budućeg razdoblja i obračunati prihodi" (AOP 064; HRK 23.769 tis.) u odnosu na stavku "Kratkotrajna imovina" Revidiranog izvješća (HRK 1.241.727 tis.).</t>
  </si>
  <si>
    <r>
      <t>GFI-POD stavka "Potraživanja" (AOP 046; HRK 38.388 tis.) je u Revidiranom izvještaju iskazana unutar stavaka "Kupci i ostala potraživanja" (Bilješka 23; "Potraživanja od kupaca - neto" HRK 25.289 tis., "Potraživanja za više plaćeni PDV" HRK 8.002 tis., "Predujmovi dobavljačima" HRK 668 tis., "Potraživanja od zaposlenih" HRK 739 tis., "Potraživanja od državnih institucija" HRK 1.113 tis., dio "Ostala kratkoročna potraživanja" HRK</t>
    </r>
    <r>
      <rPr>
        <b/>
        <sz val="9"/>
        <color theme="1"/>
        <rFont val="Arial"/>
        <family val="2"/>
        <charset val="238"/>
      </rPr>
      <t xml:space="preserve"> </t>
    </r>
    <r>
      <rPr>
        <sz val="9"/>
        <color theme="1"/>
        <rFont val="Arial"/>
        <family val="2"/>
        <charset val="238"/>
      </rPr>
      <t>2.575 tis.) te "Potraživanja za preplaćeni porez na dobit" (u usporedivom iznosu HRK 2 tis. - prikazan u Revidiranom izvještaju kao zasebna stavka).
Napomena: Ukupna stavka "Kupci i ostala potraživanja" Revidiranog izvješća (Bilješka 23) u iznosu HRK 62.155 tis. je iskazana u stavkama "Potraživanja" (AOP 046: HRK 38.386 tis.) te "Plaćeni troškovi budućeg razdoblja i obračunati prihodi" (AOP 064; HRK 23.769 tis.).</t>
    </r>
  </si>
  <si>
    <t>GFI-POD stavka "Kapital i rezerve" (AOP 067; HRK 3.311.059 tis.) je u Revidiranom izvještaju iskazana u stavci "Dionička glavnica" (Bilješke 27 i 28 u usporedivom iznosu HRK 3.311.059 tis.).</t>
  </si>
  <si>
    <t>GFI-POD stavka "Rezerviranja" (AOP 090; HRK 166.156 tis.) je u Revidiranom izvještaju iskazana u dugoročnim obvezama u stavci "Rezerviranja" (Bilješka 32; dio stavke "Otpremnine i jubilarne nagrade" u iznosu HRK 29.829 tis. te stavka "Pravni sporovi" u usporedivom iznosu HRK 50.117 tis. te "Ostalo" u iznosu HRK 28.164 tis.) te u dugoročnim obvezama stavke "Naknade za koncesije" (Bilješka 31 u usporedivom iznosu HRK 58.046 tis).</t>
  </si>
  <si>
    <t>Obzirom na drukčiji prikaz, a radi usporedivosti GFI-POD i Revidiranog izvještaja nužno je zbirno promatrati GFI-POD stavke "Dugoročne obveze" (AOP 097; HRK 2.614.508 tis.) i "Rezerviranja" (AOP 090; HRK 166.156 tis.) u odnosu na stavku "Dugoročne obveze" Revidiranog izvješća (HRK 2.780.664 tis.).</t>
  </si>
  <si>
    <t>GFI-POD stavke "Obveze prema društvima povezanim sudjelujućim interesom" (AOP 112; HRK 39 tis.) i  "Obveze prema dobavljačima" (AOP 117; HRK 67.471 tis.) je u Revidiranom izvještaju iskazana unutar kratkoročnog dijela stavke "Dobavljači i ostale obveze" (Bilješka 31; "Obveze prema dobavljačima" HRK 67.447 tis., "Obveze prema dobavljačima - povezana društva" HRK 63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</si>
  <si>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GFI-POD stavka "Obveze prema zaposlenicima" (AOP 119; HRK 28.794 tis.) je u Revidiranom izvještaju iskazana unutar kratkoročnog dijela stavke "Dobavljači i ostale obveze" (Bilješka 31; "Obveze prema zaposlenima" u usporedivom iznosu HRK 28.794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</si>
  <si>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GFI-POD stavka "Obveze za poreze, doprinose i slična davanja" (AOP 120; HRK 16.509 tis.) je u Revidiranom izvještaju iskazana unutar kratkoročnog dijela stavke "Dobavljači i ostale obveze" (Bilješka 31; "Obveze za poreze i doprinose i druge obveze" u usporedivom iznosu HRK 16.509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</si>
  <si>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GFI-POD stavka "Obveze s osnove udjela u rezultatu" (AOP 121; HRK 380 tis.) i "Ostale kratkoročne obveze" (AOP 123; HRK 14.906 tis.) je u Revidiranom izvještaju iskazana unutar kratkoročnih dijelova stavki "Dobavljači i ostale obveze" (Bilješka 31; "Obveza za dividendu" HRK 380 tis., dio "Ostale obveze" HRK 8.839 tis.), kratkoročni dio "Obveze za imovinu s pravom korištenja" (Bilješka 30 u usporedivom iznosu HRK 2.680 tis), "Derivativni financijski instrumenti" (Bilješka 24 u usporedivom iznosu HRK 3.387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
Ukupan kratkoročni dio stavke "Derivativni financijski instrumenti" Revidiranog izvješća (Bilješka 24) u iznosu HRK 3.387 tis. je iskazan u stavci "Ostale kratkoročne obveze" (AOP 123; HRK 3.387 tis.).</t>
  </si>
  <si>
    <t>GFI-POD stavka "Obveze za predujmove" (AOP 116; HRK 40.344 tis.) je u Revidiranom izvještaju iskazana unutar kratkoročnog dijela stavke "Dobavljači i ostale obveze" (Bilješka 31; "Obveze za predujmove" u usporedivom iznosu HRK 40.344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t>
  </si>
  <si>
    <t>GFI-POD stavka "Materijalni troškovi" (AOP 009; HRK 458.262 tis.) je u Revidiranom izvještaju iskazana u stavci "Nabavna vrijednost materijala i usluga" (Bilješka 7 u usporedivom iznosu HRK 458.262 tis.).</t>
  </si>
  <si>
    <t>GFI-POD stavka "Financijski prihodi" (AOP 030; HRK 35.354 tis.) je u Revidiranom izvještaju iskazana unutar stavki "Neto financijski prihodi/(rashodi)" u dijelu financijskih prihoda (Bilješka 11; "Prihodi od kamata" HRK 83 tis., "Neto pozitivne tečajne razlike – ostale" HRK 11.676 tis., "Realizirani neto dobici od promjene vrijednosti i promjena vrijednosti valutnih terminskih ugovora i kamatnog swap-a" HRK 9.233 tis., "Prestanak kontrole nad ovisnim društvom" HRK 13.316 tis., "Prihodi od cassa sconto" HRK 817 tis., "Prihod od dividendi i ostali novčani prinosi" HRK 229 tis.).
Napomena: Ukupan iznos stavke "Neto financijski rashodi" Revidiranog izvješća (Bilješka 11) u iznosu HRK 35.903 tis. je iskazan u stavkama "Financijski prihodi" (AOP 030; HRK 35.354 tis.) i "Financijski rashodi" (AOP 041; HRK 71.257 tis.).</t>
  </si>
  <si>
    <t>GFI-POD stavka "Financijski rashodi" (AOP 041; HRK 71.257 tis.) je u Revidiranom izvještaju iskazana unutar stavki "Neto financijski prihodi/(rashodi)" u dijelu financijskih rashoda (Bilješka 11; "Rashod od kamata" HRK 71.257 tis.).
Napomena: Ukupan iznos stavke "Neto financijski rashodi" Revidiranog izvješća (Bilješka 11) u iznosu HRK 35.903 tis. je iskazan u stavkama "Financijski prihodi" (AOP 030; HRK 35.354 tis.) i "Financijski rashodi" (AOP 041; HRK 71.257 tis.).</t>
  </si>
  <si>
    <t>GFI-POD stavka "Udio u gubitku od društava poveznih sudjelujućim interesom" (AOP 051; HRK 144 tis.) je u Revidiranom izvještaju iskazana u usporedivom iznosu HRK 144 tis.</t>
  </si>
  <si>
    <t>GFI-POD stavka "Neto novčani tokovi od investicijskih aktivnosti" (AOP 034; HRK -157.173 tis.) je u Revidiranom izvještaju iskazana u stavci "Novčani tok od ulagačkih aktivnosti" u usporedivom iznosu HRK -157.173 tis.</t>
  </si>
  <si>
    <t xml:space="preserve">GFI-POD stavka "Neto novčani tokovi od poslovnih aktivnosti" (AOP 020; HRK 610.039 tis.) je u Revidiranom izvještaju iskazana u stavkama "Novčani tok od poslovnih aktivnosti" u usporedivom iznosu HRK 680.682 tis., te stavci "Plaćena kamata" (Novčani tok od financijskih aktivnosti) u iznosu HRK -70.643 tis. </t>
  </si>
  <si>
    <t>GFI-POD stavka "Neto novčani tokovi od financijskih aktivnosti" (AOP 046; HRK -3.541 tis.) je u Revidiranom izvještaju iskazana u stavci "Novčani tok od financijskih aktivnosti" u usporedivom iznosu HRK -74.184 tis. uvećanoj za stavku "Plaćena kamata" u iznosu HRK 70.643 tis.</t>
  </si>
  <si>
    <t xml:space="preserve">  II. Ostale dugoročne obveze</t>
  </si>
  <si>
    <t xml:space="preserve">  III. Odgođena porezna obveza</t>
  </si>
  <si>
    <t xml:space="preserve">  IV. Obveze prema zaposlenicima</t>
  </si>
  <si>
    <t xml:space="preserve">  V. Obveze za poreze, doprinose i slična davanja</t>
  </si>
  <si>
    <t xml:space="preserve">  VI. Obveze s osnove udjela u rezultatu i ostale kratkoročne obveze</t>
  </si>
  <si>
    <t>GFI-POD stavka "Kapital i rezerve" (AOP 067; HRK 3.311.059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81 tis.), "Zakonske rezerve" (Bilješka 28 u usporedivom iznosu HRK 83.601 tis.), "Ostale rezerve" (Bilješka 28 u usporedivom iznosu HRK 163.749 tis.), "Zadržana dobit" (Bilješka 28 u usporedivom iznosu HRK 467.737 tis.) te "Nekontrolirajući interes" (Bilješka 33 u usporedivom iznosu HRK 1.043.064 tis.).
Napomena: Radi potpune usporedivosti, slijedeće stavke treba promatrati kako je navedeno: Stavka Revidiranog izvještaja "Ostale rezerve" (Bilješka 28; HRK 163.749 tis.) odgovara GFI POD stavci "Rezerve za vlastite dionice" (AOP 072; HRK 136.815 tis.), dijelu GFI POD stavke "Zadržana dobit" (AOP 083; HRK 24.684 tis.) te GFI POD stavke "Ostale rezerve" (AOP 075 HRK 2.250 tis.). Stavka Revidiranog izvještaja „Zadržana dobit“ (Bilješka 28; HRK 467.737 tis.) odgovara zbroju GFI POD stavki "Dobit poslovne godine" (AOP 086; HRK 104.375 tis.) te dijela stavke "Zadržana dobit" (AOP 083; HRK 363.362 tis.).</t>
  </si>
  <si>
    <t>GFI-POD stavka "Ostali poslovni rashodi" (AOP 029; HRK 10.015 tis.) je u Revidiranom izvještaju iskazana unutar stavki "Ostali poslovni rashodi" (Bilješka 9; "Otpisi nekretnina, postrojenja i oprema" HRK 1.531 tis., "Ostali poslovni rashodi" HRK 8.484 tis.).
Ukupan iznos stavke "Ostali poslovni rashodi" Revidiranog izvješća (Bilješka 9) u iznosu HRK 92.236 tis. je iskazan u stavkama "Ostali troškovi" (AOP 018; HRK 65.588 tis.), "Vrijednosna usklađenja" (AOP 019; HRK 1.510 tis.), "Rezerviranja" (AOP 022; HRK 15.123 tis.) te "Ostali poslovni rashodi" (AOP 029; HRK 10.015 tis.).</t>
  </si>
  <si>
    <t>Obzirom na drukčiji prikaz, a radi usporedivosti GFI-POD i Revidiranog izvještaja nužno je zbirno promatrati GFI-POD stavke "Troškovi osoblja" (AOP 013; HRK 353.176 tis.), "Ostali troškovi" (AOP 018; HRK 134.451 tis.), "Vrijednosna usklađenja" (AOP 019; HRK 1.670  tis.), "Rezerviranja" (AOP 022; 40.313 tis.) i "Ostali poslovni rashodi" (AOP 029; HRK 11.826 tis.) u odnosu na stavke  "Troškovi zaposlenih" (Bilješka 8; HRK 439.531 tis.) te "Ostali poslovni rashodi (Bilješka 9; HRK 101.905 tis.)  Revidiranog izvješća.</t>
  </si>
  <si>
    <t>GFI-POD stavka "Troškovi osoblja" (AOP 013; HRK 353.176 tis.) je u Revidiranom izvještaju iskazana unutar stavke "Troškovi zaposlenih" (Bilješka 8; "Plaće - neto" HRK 218.087 tis., "Troškovi mirovinskog osiguranja" HRK 66.349 tis., "Troškovi zdravstvenog osiguranja" HRK 46.430 tis., "Ostalo (doprinosi i porezi)" HRK 22.310 tis.
Napomena: Ukupan iznos stavke "Troškovi zaposlenih" Revidiranog izvješća (Bilješka 8) u iznosu HRK 439.531 tis. je iskazan u stavkama "Troškovi osoblja" (AOP 013; HRK 353.176 tis.), "Ostali troškovi" (AOP 018; HRK 76.950 tis.) i "Rezerviranja" (AOP 022; HRK 9.405 tis.).</t>
  </si>
  <si>
    <t>GFI-POD stavka "Vrijednosna usklađenja" (AOP 019; HRK 1.670 tis.) je u Revidiranom izvještaju iskazana unutar stavke "Ostali poslovni rashodi" (Bilješka 9; "Vrijednosno usklađenje imovine" u usporedivom iznosu HRK 1.670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</si>
  <si>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GFI-POD stavka "Financijska imovina" (AOP 020; HRK 82.072 tis.) je u Revidiranom izvještaju iskazana u stavkama "Udjel u pridruženom subjektu" (Bilješka 18 u usporedivom iznosu HRK 76.503 tis. (prikazan u Revidiranom izvještaju kao zasebna stavka)), "Financijska imovina" (Bilješka 20 u usporedivom iznosu HRK 391 tis.) te u dugoročnom dijelu stavke "Krediti i depoziti" (Bilješka 21 u usporedivom iznosu HRK 5.178 tis.).</t>
  </si>
  <si>
    <t>14+15+16+
17+dio 18+
20+dio 21+dio 23+25+dio 30</t>
  </si>
  <si>
    <t>17+dio18+20+dio21</t>
  </si>
  <si>
    <r>
      <t>GFI-POD stavka "Odgođeno plaćanje troškova i prihod budućeg razdoblja" (AOP 124; HRK 87.858 tis.) je u Revidiranom izvještaju iskazana unutar stavaka  "Dobavljači i ostale obveze" (Bilješka 31; "Obveze po kamatama" HRK 29.168 tis., kratkoročni dio stavke "Naknada za koncesije"</t>
    </r>
    <r>
      <rPr>
        <b/>
        <sz val="9"/>
        <color rgb="FF00B0F0"/>
        <rFont val="Arial"/>
        <family val="2"/>
        <charset val="238"/>
      </rPr>
      <t xml:space="preserve"> </t>
    </r>
    <r>
      <rPr>
        <b/>
        <sz val="9"/>
        <color rgb="FF333399"/>
        <rFont val="Arial"/>
        <family val="2"/>
        <charset val="238"/>
      </rPr>
      <t>HRK 1.920 tis., "Obveze za ukalkulirani godišnji odmor i sate preraspodjele" HRK 10.908 tis., "Obračunate obveze za porez na dodanu vrijednost u nerealiziranim prihodima" HRK 483 tis., "Obveze za ukalkulirane troškove" HRK 22.605 tis. i dio "Ostale obveze" HRK 1.859 tis.) te kratkoročnog dijela stavki "Rezerviranja" (Bilješka 32; kratkoročni dio stavke "Otpremnine i jubilarne nagrade" HRK 1.164 tis. i "Bonusi" HRK 19.751 tis.). 
Napomena: Ukupan kratkoročni dio stavke "Dobavljači i ostale obveze" Revidiranog izvješća (Bilješka 31) u iznosu HRK 229.319 tis. je iskazan u stavkama "Obveze za predujmove" (AOP 116; HRK 40.344 tis.), "Obveze prema poduzetnicima unutar grupe i obveze prema dobavljačima" (AOP 112 i 117; HRK 67.510 tis.), "Obveze prema zaposlenicima" (AOP 119; HRK 28.794 tis.), "Obveze za poreze, doprinose i slična davanja" (AOP 120; HRK 16.509 tis.), "Obveze s osnove udjela u rezultatu" (AOP 121; HRK 380 tis.), " Ostale kratkoročne obveze" (AOP 123; HRK 8.839 tis.) te "Odgođeno plaćanje troškova i prihod budućeg razdoblja" (AOP 124; HRK 66.943 tis.).
Ukupan kratkoročni dio stavke "Rezerviranja" Revidiranog izvješća (Bilješka 32) u iznosu 20.914 tis. je iskazan u stavci "Odgođeno plaćanje troškova i prihod budućeg razdoblja" (AOP 124; HRK 20.914 tis.).</t>
    </r>
  </si>
  <si>
    <t>GFI-POD stavka "Plaćeni troškovi budućeg razdoblja i obračunati prihodi" (AOP 064; HRK 23.769 tis.) je u Revidiranom izvještaju iskazana unutar stavke "Kupci i ostala potraživanja" (Bilješka 23; "Obračunati nefakturirani prihodi" HRK 3.889 tis., "Potraživanja za kamatu" HRK 27 tis., "Unaprijed plaćeni troškovi" HRK 19.837 tis. te dio "Ostala kratkoročna potraživanja" HRK 16 tis.).
Napomena: Ukupna stavka "Kupci i ostala potraživanja" Revidiranog izvješća (Bilješka 23) u iznosu HRK 62.155 tis. je iskazana u stavkama "Potraživanja" (AOP 046: HRK 38.386 tis.) te "Plaćeni troškovi budućeg razdoblja i obračunati prihodi" (AOP 064; HRK 23.769 tis.).</t>
  </si>
  <si>
    <r>
      <t>GFI-POD stavke "Prihodi na temelju upotrebe vlastitih proizvoda, roba i usluga" (AOP 004; HRK 326 tis.), "Ostali poslovni prihodi (izvan grupe)" (AOP 006; HRK 38.554 tis.) su u Revidiranom izvještaju iskazane unutar stavki "Ostali prihodi" (Bilješka 6; "Prihod od donacija i ostalo" HRK 7.713 tis., "Prihod od ukidanja rezervacija</t>
    </r>
    <r>
      <rPr>
        <sz val="9"/>
        <rFont val="Arial"/>
        <family val="2"/>
        <charset val="238"/>
      </rPr>
      <t>" HRK 14.027</t>
    </r>
    <r>
      <rPr>
        <sz val="9"/>
        <color theme="1"/>
        <rFont val="Arial"/>
        <family val="2"/>
        <charset val="238"/>
      </rPr>
      <t xml:space="preserve"> tis., "Prihod od prefakturiranja" HRK 1.492 tis., "Prihod od osiguranja i po sudskim žalbama" HRK 8.118 tis., "Prihod od upotrebe vlastitih proizvoda i usluga" HRK 326 tis., "Naplata otpisanih potraživanja" HRK 53 tis., "Ostali prihodi" HRK 5.330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1.820 tis.).
Napomena: Ukupan iznos stavke "Ostali prihodi" Revidiranog izvješća (Bilješka 6) u iznosu HRK 37,060 tis. je iskazan u stavci "Prihodi na temelju upotrebe vlastitih proizvoda, roba i usluga te ostali poslovni prihodi (izvan grupe)" (AOP 004 i 006; HRK 37.060 tis.). 
Ukupan iznos stavke "Ostali dobici/(gubici) - neto" Revidiranog izvješća (Bilješka 10) u iznosu HRK 1.820 tis. je iskazan u stavci "Prihodi na temelju upotrebe vlastitih proizvoda, roba i usluga te ostali poslovni prihodi (izvan grupe)" (AOP 004 i 006; HRK 1.820 tis.).</t>
    </r>
  </si>
  <si>
    <t>GFI-POD stavka "Ostali troškovi" (AOP 018; HRK 134.451 tis.) je u Revidiranom izvještaju iskazana unutar stavki "Troškovi zaposlenih" (Bilješka 8; "Trošak otpremnina" HRK 471 tis., "Ostali troškovi zaposlenih" HRK 76.479 tis.) te "Ostali poslovni rashodi" (Bilješka 9; "Komunalne naknade, koncesije i dr." HRK 25.624 tis., dio "Profesionalne usluge i dr. naknade" HRK 19.260 tis., "Troškovi reprezentacije" HRK 3.706 tis. HRK, "Premije osiguranja" HRK 6.805 tis., "Bankarske usluge" HRK 1.093 tis., "Stručni časopisi i dr. administrativni troškovi" HRK 1.012 tis.).
Napomena: Ukupan iznos stavke "Troškovi zaposlenih" Revidiranog izvješća (Bilješka 8) u iznosu HRK 439.531 tis. je iskazan u stavkama "Troškovi osoblja" (AOP 013; HRK 353.176 tis.), "Ostali troškovi" (AOP 018; HRK 76.950 tis.) i "Rezerviranja" (AOP 022; HRK 9.405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</si>
  <si>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GFI-POD stavka "Rezerviranja" (AOP 022; HRK 40.313 tis.) je u Revidiranom izvještaju iskazana unutar stavki "Troškovi zaposlenih" (Bilješka 8; "Rezerviranja za otpremnine i jubilarne nagrade" HRK 9.405 tis.) te "Ostali poslovni rashodi" (Bilješka 9; "Rezerviranja" HRK 2.744 tis. i "Rezerviranja ostalo" HRK 28.164 tis.).
Napomena: Ukupan iznos stavke "Troškovi zaposlenih" Revidiranog izvješća (Bilješka 8) u iznosu HRK 439.531 tis. je iskazan u stavkama "Troškovi osoblja" (AOP 013; HRK 353.176 tis.), "Ostali troškovi" (AOP 018; HRK 76.950 tis.) i "Rezerviranja" (AOP 022; HRK 9.405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</si>
  <si>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GFI-POD stavka "Ostali poslovni rashodi" (AOP 029; HRK 11.826 tis.) je u Revidiranom izvještaju iskazana unutar stavki "Ostali poslovni rashodi" (Bilješka 9; "Otpisi nekretnina, postrojenja i oprema" HRK 3.892 tis., "Ostali poslovni rashodi" HRK 7.934 tis.).
Ukupan iznos stavke "Ostali poslovni rashodi" Revidiranog izvješća (Bilješka 9) u iznosu HRK 101.905 tis. je iskazan u stavkama "Ostali troškovi" (AOP 018; HRK 57.501 tis.), "Vrijednosna usklađenja" (AOP 019; HRK 1.670 tis.), "Rezerviranja" (AOP 022; HRK 30.908 tis.) te "Ostali poslovni rashodi" (AOP 029; HRK 11.826 tis.).</t>
  </si>
  <si>
    <t>Tamsweg/Beč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</si>
</sst>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9"/>
      <color theme="1" tint="4.9989318521683403E-2"/>
      <name val="Arial"/>
      <family val="2"/>
      <charset val="238"/>
    </font>
    <font>
      <sz val="10"/>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s>
  <borders count="8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medium">
        <color theme="1"/>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right style="thin">
        <color theme="0" tint="-0.34998626667073579"/>
      </right>
      <top style="medium">
        <color theme="1"/>
      </top>
      <bottom style="thin">
        <color theme="0" tint="-0.34998626667073579"/>
      </bottom>
      <diagonal/>
    </border>
    <border>
      <left style="medium">
        <color theme="1"/>
      </left>
      <right/>
      <top style="thin">
        <color theme="0" tint="-0.34998626667073579"/>
      </top>
      <bottom style="medium">
        <color theme="1"/>
      </bottom>
      <diagonal/>
    </border>
    <border>
      <left style="medium">
        <color theme="1"/>
      </left>
      <right/>
      <top style="medium">
        <color theme="1"/>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22"/>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style="thin">
        <color indexed="64"/>
      </right>
      <top style="thin">
        <color indexed="22"/>
      </top>
      <bottom style="medium">
        <color indexed="64"/>
      </bottom>
      <diagonal/>
    </border>
    <border>
      <left style="medium">
        <color theme="1"/>
      </left>
      <right style="hair">
        <color indexed="64"/>
      </right>
      <top style="medium">
        <color theme="1"/>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theme="1"/>
      </left>
      <right style="hair">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style="thin">
        <color theme="0" tint="-0.34998626667073579"/>
      </left>
      <right style="medium">
        <color indexed="64"/>
      </right>
      <top/>
      <bottom/>
      <diagonal/>
    </border>
    <border>
      <left style="medium">
        <color theme="1"/>
      </left>
      <right style="hair">
        <color indexed="64"/>
      </right>
      <top style="medium">
        <color theme="1"/>
      </top>
      <bottom style="thin">
        <color theme="0" tint="-0.34998626667073579"/>
      </bottom>
      <diagonal/>
    </border>
    <border>
      <left style="thin">
        <color theme="0" tint="-0.34998626667073579"/>
      </left>
      <right style="medium">
        <color indexed="64"/>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theme="1"/>
      </left>
      <right style="thin">
        <color theme="0" tint="-0.34998626667073579"/>
      </right>
      <top style="medium">
        <color theme="1"/>
      </top>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theme="0" tint="-0.34998626667073579"/>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medium">
        <color indexed="64"/>
      </left>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style="thin">
        <color indexed="64"/>
      </right>
      <top style="thin">
        <color indexed="22"/>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45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protection locked="0"/>
    </xf>
    <xf numFmtId="3" fontId="5" fillId="0" borderId="31" xfId="0" applyNumberFormat="1" applyFont="1" applyFill="1" applyBorder="1" applyAlignment="1" applyProtection="1">
      <alignment horizontal="right" vertical="center" shrinkToFit="1"/>
      <protection locked="0"/>
    </xf>
    <xf numFmtId="3" fontId="5" fillId="0" borderId="30" xfId="4"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3" fontId="3" fillId="0" borderId="23" xfId="0" applyNumberFormat="1" applyFont="1" applyFill="1" applyBorder="1" applyAlignment="1" applyProtection="1">
      <alignment vertical="center" shrinkToFit="1"/>
      <protection locked="0"/>
    </xf>
    <xf numFmtId="0" fontId="0" fillId="0" borderId="0" xfId="0"/>
    <xf numFmtId="3" fontId="3" fillId="0" borderId="23" xfId="0" applyNumberFormat="1" applyFont="1" applyFill="1" applyBorder="1" applyAlignment="1" applyProtection="1">
      <alignment vertical="center" shrinkToFit="1"/>
      <protection locked="0"/>
    </xf>
    <xf numFmtId="0" fontId="0" fillId="0" borderId="0" xfId="0"/>
    <xf numFmtId="0" fontId="2" fillId="10" borderId="0" xfId="0" applyFont="1" applyFill="1" applyAlignment="1">
      <alignment horizontal="left" vertical="top"/>
    </xf>
    <xf numFmtId="0" fontId="2" fillId="10" borderId="0" xfId="0" applyFont="1" applyFill="1" applyAlignment="1">
      <alignment horizontal="left" vertical="top" wrapText="1"/>
    </xf>
    <xf numFmtId="0" fontId="0" fillId="10" borderId="0" xfId="0" applyFill="1" applyAlignment="1">
      <alignment vertical="top"/>
    </xf>
    <xf numFmtId="0" fontId="24" fillId="10" borderId="0" xfId="0" applyFont="1" applyFill="1"/>
    <xf numFmtId="49" fontId="39" fillId="10" borderId="0" xfId="0" applyNumberFormat="1" applyFont="1" applyFill="1" applyAlignment="1">
      <alignment horizontal="center"/>
    </xf>
    <xf numFmtId="0" fontId="40" fillId="10" borderId="0" xfId="0" applyFont="1" applyFill="1"/>
    <xf numFmtId="0" fontId="41" fillId="10" borderId="0" xfId="0" applyFont="1" applyFill="1"/>
    <xf numFmtId="0" fontId="39" fillId="10" borderId="0" xfId="0" applyFont="1" applyFill="1"/>
    <xf numFmtId="0" fontId="39" fillId="10" borderId="0" xfId="0" applyFont="1" applyFill="1" applyAlignment="1">
      <alignment horizontal="center"/>
    </xf>
    <xf numFmtId="49" fontId="39" fillId="15" borderId="32" xfId="0" applyNumberFormat="1" applyFont="1" applyFill="1" applyBorder="1" applyAlignment="1">
      <alignment horizontal="center" vertical="center" wrapText="1"/>
    </xf>
    <xf numFmtId="0" fontId="39" fillId="15" borderId="33" xfId="0" applyFont="1" applyFill="1" applyBorder="1" applyAlignment="1">
      <alignment horizontal="center" vertical="center" wrapText="1"/>
    </xf>
    <xf numFmtId="0" fontId="42" fillId="9" borderId="34" xfId="0" applyFont="1" applyFill="1" applyBorder="1" applyAlignment="1">
      <alignment horizontal="left" vertical="center"/>
    </xf>
    <xf numFmtId="49" fontId="42" fillId="9" borderId="35" xfId="0" applyNumberFormat="1" applyFont="1" applyFill="1" applyBorder="1" applyAlignment="1">
      <alignment horizontal="center" vertical="center"/>
    </xf>
    <xf numFmtId="49" fontId="42" fillId="9" borderId="35" xfId="0" applyNumberFormat="1" applyFont="1" applyFill="1" applyBorder="1" applyAlignment="1">
      <alignment horizontal="center" vertical="center" wrapText="1"/>
    </xf>
    <xf numFmtId="3" fontId="42" fillId="9" borderId="35" xfId="0" applyNumberFormat="1" applyFont="1" applyFill="1" applyBorder="1" applyAlignment="1">
      <alignment horizontal="right" vertical="center"/>
    </xf>
    <xf numFmtId="0" fontId="43" fillId="9" borderId="36" xfId="0" applyFont="1" applyFill="1" applyBorder="1" applyAlignment="1">
      <alignment horizontal="left" vertical="center"/>
    </xf>
    <xf numFmtId="0" fontId="44" fillId="10" borderId="34" xfId="0" applyFont="1" applyFill="1" applyBorder="1" applyAlignment="1">
      <alignment horizontal="left" vertical="center"/>
    </xf>
    <xf numFmtId="49" fontId="44" fillId="10" borderId="35" xfId="0" applyNumberFormat="1" applyFont="1" applyFill="1" applyBorder="1" applyAlignment="1">
      <alignment horizontal="center" vertical="center"/>
    </xf>
    <xf numFmtId="3" fontId="44" fillId="10" borderId="35" xfId="0" applyNumberFormat="1" applyFont="1" applyFill="1" applyBorder="1" applyAlignment="1">
      <alignment horizontal="right" vertical="center"/>
    </xf>
    <xf numFmtId="0" fontId="44" fillId="10" borderId="34" xfId="0" applyFont="1" applyFill="1" applyBorder="1" applyAlignment="1">
      <alignment horizontal="left" vertical="center" wrapText="1"/>
    </xf>
    <xf numFmtId="49" fontId="44" fillId="10" borderId="35" xfId="0" applyNumberFormat="1" applyFont="1" applyFill="1" applyBorder="1" applyAlignment="1">
      <alignment horizontal="center" vertical="center" wrapText="1"/>
    </xf>
    <xf numFmtId="0" fontId="44" fillId="10" borderId="36" xfId="0" applyFont="1" applyFill="1" applyBorder="1" applyAlignment="1">
      <alignment horizontal="left" vertical="center" wrapText="1"/>
    </xf>
    <xf numFmtId="49" fontId="39" fillId="10" borderId="38" xfId="0" applyNumberFormat="1" applyFont="1" applyFill="1" applyBorder="1" applyAlignment="1">
      <alignment horizontal="center" vertical="center"/>
    </xf>
    <xf numFmtId="3" fontId="44" fillId="10" borderId="38" xfId="0" applyNumberFormat="1" applyFont="1" applyFill="1" applyBorder="1" applyAlignment="1">
      <alignment horizontal="right" vertical="center"/>
    </xf>
    <xf numFmtId="0" fontId="44" fillId="10" borderId="38" xfId="0" applyFont="1" applyFill="1" applyBorder="1" applyAlignment="1">
      <alignment horizontal="right" vertical="center"/>
    </xf>
    <xf numFmtId="49" fontId="39" fillId="16" borderId="41" xfId="0" applyNumberFormat="1" applyFont="1" applyFill="1" applyBorder="1" applyAlignment="1">
      <alignment horizontal="center" vertical="center"/>
    </xf>
    <xf numFmtId="3" fontId="39" fillId="16" borderId="41" xfId="0" applyNumberFormat="1" applyFont="1" applyFill="1" applyBorder="1" applyAlignment="1">
      <alignment horizontal="right" vertical="center"/>
    </xf>
    <xf numFmtId="49" fontId="39" fillId="10" borderId="43" xfId="0" applyNumberFormat="1" applyFont="1" applyFill="1" applyBorder="1" applyAlignment="1">
      <alignment horizontal="center" vertical="center"/>
    </xf>
    <xf numFmtId="0" fontId="44" fillId="10" borderId="43" xfId="0" applyFont="1" applyFill="1" applyBorder="1" applyAlignment="1">
      <alignment horizontal="right" vertical="center"/>
    </xf>
    <xf numFmtId="49" fontId="42" fillId="9" borderId="44" xfId="0" applyNumberFormat="1" applyFont="1" applyFill="1" applyBorder="1" applyAlignment="1">
      <alignment horizontal="center" vertical="center"/>
    </xf>
    <xf numFmtId="3" fontId="42" fillId="9" borderId="44" xfId="0" applyNumberFormat="1" applyFont="1" applyFill="1" applyBorder="1" applyAlignment="1">
      <alignment horizontal="right" vertical="center"/>
    </xf>
    <xf numFmtId="0" fontId="44" fillId="0" borderId="36" xfId="0" applyFont="1" applyFill="1" applyBorder="1" applyAlignment="1">
      <alignment horizontal="left" vertical="center"/>
    </xf>
    <xf numFmtId="3" fontId="44" fillId="0" borderId="35" xfId="0" applyNumberFormat="1" applyFont="1" applyFill="1" applyBorder="1" applyAlignment="1">
      <alignment horizontal="right" vertical="center"/>
    </xf>
    <xf numFmtId="49" fontId="39" fillId="10" borderId="0" xfId="0" applyNumberFormat="1" applyFont="1" applyFill="1" applyAlignment="1">
      <alignment horizontal="center" vertical="center"/>
    </xf>
    <xf numFmtId="49" fontId="39" fillId="10" borderId="0" xfId="0" applyNumberFormat="1" applyFont="1" applyFill="1" applyAlignment="1">
      <alignment horizontal="center" vertical="center" wrapText="1"/>
    </xf>
    <xf numFmtId="0" fontId="44" fillId="10" borderId="0" xfId="0" applyFont="1" applyFill="1"/>
    <xf numFmtId="0" fontId="46" fillId="10" borderId="46" xfId="0" applyFont="1" applyFill="1" applyBorder="1"/>
    <xf numFmtId="49" fontId="47" fillId="10" borderId="46" xfId="0" applyNumberFormat="1" applyFont="1" applyFill="1" applyBorder="1" applyAlignment="1">
      <alignment horizontal="center" vertical="center"/>
    </xf>
    <xf numFmtId="49" fontId="47" fillId="10" borderId="46" xfId="0" applyNumberFormat="1" applyFont="1" applyFill="1" applyBorder="1" applyAlignment="1">
      <alignment horizontal="center" vertical="center" wrapText="1"/>
    </xf>
    <xf numFmtId="3" fontId="39" fillId="10" borderId="46" xfId="0" applyNumberFormat="1" applyFont="1" applyFill="1" applyBorder="1" applyAlignment="1">
      <alignment horizontal="center"/>
    </xf>
    <xf numFmtId="3" fontId="48" fillId="10" borderId="46" xfId="0" applyNumberFormat="1" applyFont="1" applyFill="1" applyBorder="1" applyAlignment="1">
      <alignment horizontal="center"/>
    </xf>
    <xf numFmtId="0" fontId="48" fillId="10" borderId="46" xfId="0" applyFont="1" applyFill="1" applyBorder="1" applyAlignment="1">
      <alignment vertical="center"/>
    </xf>
    <xf numFmtId="0" fontId="39" fillId="15" borderId="47" xfId="0" applyFont="1" applyFill="1" applyBorder="1" applyAlignment="1">
      <alignment vertical="center" wrapText="1"/>
    </xf>
    <xf numFmtId="49" fontId="39" fillId="15" borderId="48" xfId="0" applyNumberFormat="1" applyFont="1" applyFill="1" applyBorder="1" applyAlignment="1">
      <alignment horizontal="center" vertical="center" wrapText="1"/>
    </xf>
    <xf numFmtId="3" fontId="39" fillId="15" borderId="48" xfId="0" applyNumberFormat="1" applyFont="1" applyFill="1" applyBorder="1" applyAlignment="1">
      <alignment horizontal="center" vertical="center" wrapText="1"/>
    </xf>
    <xf numFmtId="0" fontId="39" fillId="15" borderId="49" xfId="0" applyFont="1" applyFill="1" applyBorder="1" applyAlignment="1">
      <alignment horizontal="center" vertical="center"/>
    </xf>
    <xf numFmtId="0" fontId="42" fillId="9" borderId="50" xfId="0" applyFont="1" applyFill="1" applyBorder="1" applyAlignment="1">
      <alignment vertical="center" wrapText="1"/>
    </xf>
    <xf numFmtId="49" fontId="42" fillId="9" borderId="51" xfId="0" applyNumberFormat="1" applyFont="1" applyFill="1" applyBorder="1" applyAlignment="1">
      <alignment horizontal="center" vertical="center"/>
    </xf>
    <xf numFmtId="49" fontId="42" fillId="9" borderId="51" xfId="0" applyNumberFormat="1" applyFont="1" applyFill="1" applyBorder="1" applyAlignment="1">
      <alignment horizontal="center" vertical="center" wrapText="1"/>
    </xf>
    <xf numFmtId="3" fontId="42" fillId="9" borderId="51" xfId="0" applyNumberFormat="1" applyFont="1" applyFill="1" applyBorder="1" applyAlignment="1">
      <alignment horizontal="right" vertical="center"/>
    </xf>
    <xf numFmtId="0" fontId="43" fillId="9" borderId="52" xfId="0" applyFont="1" applyFill="1" applyBorder="1" applyAlignment="1">
      <alignment horizontal="left" vertical="center"/>
    </xf>
    <xf numFmtId="49" fontId="39" fillId="10" borderId="38" xfId="0" applyNumberFormat="1" applyFont="1" applyFill="1" applyBorder="1" applyAlignment="1">
      <alignment horizontal="center" vertical="center" wrapText="1"/>
    </xf>
    <xf numFmtId="0" fontId="44" fillId="10" borderId="39" xfId="0" applyFont="1" applyFill="1" applyBorder="1" applyAlignment="1">
      <alignment horizontal="left" vertical="center"/>
    </xf>
    <xf numFmtId="0" fontId="42" fillId="9" borderId="36"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2" fillId="9" borderId="36" xfId="0" applyFont="1" applyFill="1" applyBorder="1" applyAlignment="1">
      <alignment horizontal="left" vertical="center"/>
    </xf>
    <xf numFmtId="3" fontId="39" fillId="10" borderId="38" xfId="0" applyNumberFormat="1" applyFont="1" applyFill="1" applyBorder="1" applyAlignment="1">
      <alignment horizontal="right" vertical="center"/>
    </xf>
    <xf numFmtId="0" fontId="39" fillId="10" borderId="38" xfId="0" applyFont="1" applyFill="1" applyBorder="1" applyAlignment="1">
      <alignment horizontal="right" vertical="center"/>
    </xf>
    <xf numFmtId="0" fontId="39" fillId="10" borderId="39" xfId="0" applyFont="1" applyFill="1" applyBorder="1" applyAlignment="1">
      <alignment horizontal="left" vertical="center"/>
    </xf>
    <xf numFmtId="49" fontId="42" fillId="9" borderId="41" xfId="0" applyNumberFormat="1" applyFont="1" applyFill="1" applyBorder="1" applyAlignment="1">
      <alignment horizontal="center" vertical="center" wrapText="1"/>
    </xf>
    <xf numFmtId="3" fontId="42" fillId="9" borderId="41" xfId="0" applyNumberFormat="1" applyFont="1" applyFill="1" applyBorder="1" applyAlignment="1">
      <alignment horizontal="right" vertical="center"/>
    </xf>
    <xf numFmtId="0" fontId="43" fillId="9" borderId="42" xfId="0" applyFont="1" applyFill="1" applyBorder="1" applyAlignment="1">
      <alignment horizontal="left" vertical="center"/>
    </xf>
    <xf numFmtId="0" fontId="0" fillId="10" borderId="0" xfId="0" applyFill="1"/>
    <xf numFmtId="0" fontId="12" fillId="9" borderId="0" xfId="0" applyFont="1" applyFill="1" applyBorder="1" applyAlignment="1" applyProtection="1">
      <alignment horizontal="left" vertical="center" wrapText="1"/>
    </xf>
    <xf numFmtId="49" fontId="42" fillId="9" borderId="45" xfId="0" applyNumberFormat="1" applyFont="1" applyFill="1" applyBorder="1" applyAlignment="1">
      <alignment horizontal="center" vertical="center"/>
    </xf>
    <xf numFmtId="0" fontId="42" fillId="9" borderId="52" xfId="0" applyFont="1" applyFill="1" applyBorder="1" applyAlignment="1">
      <alignment horizontal="left" vertical="center" wrapText="1"/>
    </xf>
    <xf numFmtId="49" fontId="42" fillId="9" borderId="59" xfId="0" applyNumberFormat="1" applyFont="1" applyFill="1" applyBorder="1" applyAlignment="1">
      <alignment horizontal="center" vertical="center"/>
    </xf>
    <xf numFmtId="3" fontId="42" fillId="9" borderId="59" xfId="0" applyNumberFormat="1" applyFont="1" applyFill="1" applyBorder="1" applyAlignment="1">
      <alignment horizontal="right" vertical="center"/>
    </xf>
    <xf numFmtId="0" fontId="15" fillId="9" borderId="60" xfId="0" applyFont="1" applyFill="1" applyBorder="1" applyAlignment="1" applyProtection="1">
      <alignment vertical="center" wrapText="1"/>
    </xf>
    <xf numFmtId="49" fontId="15" fillId="9" borderId="60" xfId="0" applyNumberFormat="1" applyFont="1" applyFill="1" applyBorder="1" applyAlignment="1" applyProtection="1">
      <alignment horizontal="center" vertical="center" wrapText="1"/>
    </xf>
    <xf numFmtId="0" fontId="15" fillId="9" borderId="60" xfId="0" applyFont="1" applyFill="1" applyBorder="1" applyAlignment="1" applyProtection="1">
      <alignment horizontal="center" vertical="center" wrapText="1"/>
    </xf>
    <xf numFmtId="3" fontId="15" fillId="9" borderId="60" xfId="0" applyNumberFormat="1" applyFont="1" applyFill="1" applyBorder="1" applyAlignment="1" applyProtection="1">
      <alignment vertical="center" wrapText="1"/>
    </xf>
    <xf numFmtId="0" fontId="39" fillId="15" borderId="55" xfId="0" applyFont="1" applyFill="1" applyBorder="1" applyAlignment="1">
      <alignment horizontal="left" vertical="center" wrapText="1"/>
    </xf>
    <xf numFmtId="0" fontId="44" fillId="10" borderId="37" xfId="0" applyFont="1" applyFill="1" applyBorder="1" applyAlignment="1">
      <alignment horizontal="left" vertical="center"/>
    </xf>
    <xf numFmtId="0" fontId="39" fillId="16" borderId="54" xfId="0" applyFont="1" applyFill="1" applyBorder="1" applyAlignment="1">
      <alignment horizontal="left" vertical="center"/>
    </xf>
    <xf numFmtId="0" fontId="39" fillId="15" borderId="61" xfId="0" applyFont="1" applyFill="1" applyBorder="1" applyAlignment="1">
      <alignment vertical="center" wrapText="1"/>
    </xf>
    <xf numFmtId="49" fontId="39" fillId="15" borderId="62" xfId="0" applyNumberFormat="1" applyFont="1" applyFill="1" applyBorder="1" applyAlignment="1">
      <alignment horizontal="center" vertical="center" wrapText="1"/>
    </xf>
    <xf numFmtId="49" fontId="39" fillId="15" borderId="63" xfId="0" applyNumberFormat="1" applyFont="1" applyFill="1" applyBorder="1" applyAlignment="1">
      <alignment horizontal="center" vertical="center" wrapText="1"/>
    </xf>
    <xf numFmtId="0" fontId="39" fillId="15" borderId="64" xfId="0" applyFont="1" applyFill="1" applyBorder="1" applyAlignment="1">
      <alignment horizontal="center" vertical="center" wrapText="1"/>
    </xf>
    <xf numFmtId="0" fontId="42" fillId="9" borderId="65" xfId="0" applyFont="1" applyFill="1" applyBorder="1" applyAlignment="1">
      <alignment horizontal="left" vertical="center"/>
    </xf>
    <xf numFmtId="0" fontId="43" fillId="9" borderId="66" xfId="0" applyFont="1" applyFill="1" applyBorder="1" applyAlignment="1">
      <alignment horizontal="left" vertical="center"/>
    </xf>
    <xf numFmtId="0" fontId="44" fillId="10" borderId="65" xfId="0" applyFont="1" applyFill="1" applyBorder="1" applyAlignment="1">
      <alignment horizontal="left" vertical="center"/>
    </xf>
    <xf numFmtId="49" fontId="44" fillId="10" borderId="45" xfId="0" applyNumberFormat="1" applyFont="1" applyFill="1" applyBorder="1" applyAlignment="1">
      <alignment horizontal="center" vertical="center"/>
    </xf>
    <xf numFmtId="0" fontId="44" fillId="10" borderId="66" xfId="0" applyFont="1" applyFill="1" applyBorder="1" applyAlignment="1">
      <alignment horizontal="left" vertical="center"/>
    </xf>
    <xf numFmtId="0" fontId="44" fillId="10" borderId="65" xfId="0" applyFont="1" applyFill="1" applyBorder="1" applyAlignment="1">
      <alignment horizontal="left" vertical="center" wrapText="1"/>
    </xf>
    <xf numFmtId="49" fontId="44" fillId="10" borderId="45" xfId="0" applyNumberFormat="1" applyFont="1" applyFill="1" applyBorder="1" applyAlignment="1">
      <alignment horizontal="center" vertical="center" wrapText="1"/>
    </xf>
    <xf numFmtId="0" fontId="44" fillId="10" borderId="66" xfId="0" applyFont="1" applyFill="1" applyBorder="1" applyAlignment="1">
      <alignment horizontal="left" vertical="center" wrapText="1"/>
    </xf>
    <xf numFmtId="0" fontId="44" fillId="10" borderId="67" xfId="0" applyFont="1" applyFill="1" applyBorder="1" applyAlignment="1">
      <alignment wrapText="1"/>
    </xf>
    <xf numFmtId="0" fontId="42" fillId="9" borderId="65" xfId="0" applyFont="1" applyFill="1" applyBorder="1" applyAlignment="1">
      <alignment horizontal="left" vertical="center" wrapText="1"/>
    </xf>
    <xf numFmtId="3" fontId="42" fillId="9" borderId="57" xfId="0" applyNumberFormat="1" applyFont="1" applyFill="1" applyBorder="1" applyAlignment="1">
      <alignment horizontal="right" vertical="center"/>
    </xf>
    <xf numFmtId="0" fontId="42" fillId="9" borderId="66" xfId="0" applyFont="1" applyFill="1" applyBorder="1" applyAlignment="1">
      <alignment horizontal="left" vertical="center" wrapText="1"/>
    </xf>
    <xf numFmtId="0" fontId="44" fillId="10" borderId="69" xfId="0" applyFont="1" applyFill="1" applyBorder="1" applyAlignment="1">
      <alignment wrapText="1"/>
    </xf>
    <xf numFmtId="49" fontId="42" fillId="9" borderId="45" xfId="0" applyNumberFormat="1" applyFont="1" applyFill="1" applyBorder="1" applyAlignment="1">
      <alignment horizontal="center" vertical="center" wrapText="1"/>
    </xf>
    <xf numFmtId="0" fontId="39" fillId="16" borderId="70" xfId="0" applyFont="1" applyFill="1" applyBorder="1" applyAlignment="1">
      <alignment horizontal="left" vertical="center"/>
    </xf>
    <xf numFmtId="49" fontId="39" fillId="16" borderId="40" xfId="0" applyNumberFormat="1" applyFont="1" applyFill="1" applyBorder="1" applyAlignment="1">
      <alignment horizontal="center" vertical="center"/>
    </xf>
    <xf numFmtId="3" fontId="39" fillId="16" borderId="71" xfId="0" applyNumberFormat="1" applyFont="1" applyFill="1" applyBorder="1" applyAlignment="1">
      <alignment horizontal="right" vertical="center"/>
    </xf>
    <xf numFmtId="0" fontId="44" fillId="10" borderId="72" xfId="0" applyFont="1" applyFill="1" applyBorder="1" applyAlignment="1">
      <alignment horizontal="left" vertical="center"/>
    </xf>
    <xf numFmtId="49" fontId="39" fillId="10" borderId="56" xfId="0" applyNumberFormat="1" applyFont="1" applyFill="1" applyBorder="1" applyAlignment="1">
      <alignment horizontal="center" vertical="center"/>
    </xf>
    <xf numFmtId="0" fontId="44" fillId="10" borderId="73" xfId="0" applyFont="1" applyFill="1" applyBorder="1" applyAlignment="1">
      <alignment horizontal="left" vertical="center"/>
    </xf>
    <xf numFmtId="0" fontId="42" fillId="9" borderId="74" xfId="0" applyFont="1" applyFill="1" applyBorder="1" applyAlignment="1">
      <alignment horizontal="left" vertical="center"/>
    </xf>
    <xf numFmtId="49" fontId="42" fillId="9" borderId="53" xfId="0" applyNumberFormat="1" applyFont="1" applyFill="1" applyBorder="1" applyAlignment="1">
      <alignment horizontal="center" vertical="center"/>
    </xf>
    <xf numFmtId="3" fontId="42" fillId="9" borderId="53" xfId="0" applyNumberFormat="1" applyFont="1" applyFill="1" applyBorder="1" applyAlignment="1">
      <alignment horizontal="right" vertical="center"/>
    </xf>
    <xf numFmtId="0" fontId="42" fillId="9" borderId="75" xfId="0" applyFont="1" applyFill="1" applyBorder="1" applyAlignment="1">
      <alignment horizontal="left" vertical="center" wrapText="1"/>
    </xf>
    <xf numFmtId="0" fontId="42" fillId="9" borderId="66" xfId="0" applyFont="1" applyFill="1" applyBorder="1" applyAlignment="1">
      <alignment vertical="center" wrapText="1"/>
    </xf>
    <xf numFmtId="0" fontId="44" fillId="0" borderId="66" xfId="0" applyFont="1" applyFill="1" applyBorder="1" applyAlignment="1">
      <alignment horizontal="left" vertical="center"/>
    </xf>
    <xf numFmtId="0" fontId="44" fillId="0" borderId="69" xfId="0" applyFont="1" applyFill="1" applyBorder="1" applyAlignment="1">
      <alignment horizontal="left" vertical="center"/>
    </xf>
    <xf numFmtId="0" fontId="5" fillId="10" borderId="65" xfId="0" applyFont="1" applyFill="1" applyBorder="1" applyAlignment="1">
      <alignment horizontal="left" vertical="center" wrapText="1"/>
    </xf>
    <xf numFmtId="0" fontId="5" fillId="10" borderId="66" xfId="0" applyFont="1" applyFill="1" applyBorder="1" applyAlignment="1">
      <alignment horizontal="left" vertical="center" wrapText="1"/>
    </xf>
    <xf numFmtId="49" fontId="39" fillId="16" borderId="76" xfId="0" applyNumberFormat="1" applyFont="1" applyFill="1" applyBorder="1" applyAlignment="1">
      <alignment horizontal="center" vertical="center"/>
    </xf>
    <xf numFmtId="49" fontId="39" fillId="16" borderId="59" xfId="0" applyNumberFormat="1" applyFont="1" applyFill="1" applyBorder="1" applyAlignment="1">
      <alignment horizontal="center" vertical="center"/>
    </xf>
    <xf numFmtId="3" fontId="39" fillId="16" borderId="59" xfId="0" applyNumberFormat="1" applyFont="1" applyFill="1" applyBorder="1" applyAlignment="1">
      <alignment horizontal="right" vertical="center"/>
    </xf>
    <xf numFmtId="3" fontId="39" fillId="16" borderId="77" xfId="0" applyNumberFormat="1" applyFont="1" applyFill="1" applyBorder="1" applyAlignment="1">
      <alignment horizontal="right" vertical="center"/>
    </xf>
    <xf numFmtId="0" fontId="12" fillId="9" borderId="58" xfId="0" applyFont="1" applyFill="1" applyBorder="1" applyAlignment="1" applyProtection="1">
      <alignment horizontal="left" vertical="center" wrapText="1"/>
    </xf>
    <xf numFmtId="3" fontId="0" fillId="10" borderId="0" xfId="0" applyNumberFormat="1" applyFill="1"/>
    <xf numFmtId="0" fontId="44" fillId="10" borderId="78" xfId="0" applyFont="1" applyFill="1" applyBorder="1" applyAlignment="1">
      <alignment horizontal="left" vertical="center" wrapText="1"/>
    </xf>
    <xf numFmtId="3" fontId="42" fillId="9" borderId="66" xfId="0" applyNumberFormat="1" applyFont="1" applyFill="1" applyBorder="1" applyAlignment="1">
      <alignment horizontal="left" vertical="top" wrapText="1"/>
    </xf>
    <xf numFmtId="0" fontId="44" fillId="0" borderId="66"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44" fillId="0" borderId="68" xfId="0" applyFont="1" applyFill="1" applyBorder="1" applyAlignment="1">
      <alignment vertical="center" wrapText="1"/>
    </xf>
    <xf numFmtId="0" fontId="0" fillId="10" borderId="0" xfId="0" applyFill="1" applyAlignment="1">
      <alignment horizontal="left"/>
    </xf>
    <xf numFmtId="0" fontId="39" fillId="15" borderId="79" xfId="0" applyFont="1" applyFill="1" applyBorder="1" applyAlignment="1">
      <alignment vertical="center" wrapText="1"/>
    </xf>
    <xf numFmtId="0" fontId="42" fillId="9" borderId="80" xfId="0" applyFont="1" applyFill="1" applyBorder="1" applyAlignment="1">
      <alignment vertical="center"/>
    </xf>
    <xf numFmtId="49" fontId="42" fillId="9" borderId="81" xfId="0" applyNumberFormat="1" applyFont="1" applyFill="1" applyBorder="1" applyAlignment="1">
      <alignment horizontal="center" vertical="center"/>
    </xf>
    <xf numFmtId="0" fontId="44" fillId="10" borderId="78" xfId="0" applyFont="1" applyFill="1" applyBorder="1" applyAlignment="1">
      <alignment horizontal="left" vertical="center"/>
    </xf>
    <xf numFmtId="0" fontId="44" fillId="10" borderId="45" xfId="0" applyFont="1" applyFill="1" applyBorder="1" applyAlignment="1">
      <alignment horizontal="left" vertical="center"/>
    </xf>
    <xf numFmtId="0" fontId="42" fillId="9" borderId="78" xfId="0" applyFont="1" applyFill="1" applyBorder="1" applyAlignment="1">
      <alignment horizontal="left" vertical="center" wrapText="1"/>
    </xf>
    <xf numFmtId="0" fontId="44" fillId="10" borderId="82" xfId="0" applyFont="1" applyFill="1" applyBorder="1" applyAlignment="1">
      <alignment horizontal="left" vertical="center"/>
    </xf>
    <xf numFmtId="0" fontId="39" fillId="16" borderId="76" xfId="0" applyFont="1" applyFill="1" applyBorder="1" applyAlignment="1">
      <alignment horizontal="left" vertical="center"/>
    </xf>
    <xf numFmtId="49" fontId="42" fillId="0" borderId="35" xfId="0" applyNumberFormat="1" applyFont="1" applyFill="1" applyBorder="1" applyAlignment="1">
      <alignment horizontal="center" vertical="center"/>
    </xf>
    <xf numFmtId="49" fontId="42" fillId="0" borderId="35" xfId="0" applyNumberFormat="1" applyFont="1" applyFill="1" applyBorder="1" applyAlignment="1">
      <alignment horizontal="center" vertical="center" wrapText="1"/>
    </xf>
    <xf numFmtId="3" fontId="42" fillId="0" borderId="35" xfId="0" applyNumberFormat="1" applyFont="1" applyFill="1" applyBorder="1" applyAlignment="1">
      <alignment horizontal="right" vertical="center"/>
    </xf>
    <xf numFmtId="0" fontId="0" fillId="0" borderId="0" xfId="0" applyFill="1"/>
    <xf numFmtId="0" fontId="46" fillId="10" borderId="0" xfId="0" applyFont="1" applyFill="1" applyBorder="1"/>
    <xf numFmtId="49" fontId="47" fillId="10" borderId="0" xfId="0" applyNumberFormat="1" applyFont="1" applyFill="1" applyBorder="1" applyAlignment="1">
      <alignment horizontal="center" vertical="center"/>
    </xf>
    <xf numFmtId="49" fontId="47" fillId="10" borderId="0" xfId="0" applyNumberFormat="1" applyFont="1" applyFill="1" applyBorder="1" applyAlignment="1">
      <alignment horizontal="center" vertical="center" wrapText="1"/>
    </xf>
    <xf numFmtId="3" fontId="39" fillId="10" borderId="0" xfId="0" applyNumberFormat="1" applyFont="1" applyFill="1" applyBorder="1" applyAlignment="1">
      <alignment horizontal="center"/>
    </xf>
    <xf numFmtId="3" fontId="48" fillId="10" borderId="0" xfId="0" applyNumberFormat="1" applyFont="1" applyFill="1" applyBorder="1" applyAlignment="1">
      <alignment horizontal="center"/>
    </xf>
    <xf numFmtId="0" fontId="48" fillId="10" borderId="0" xfId="0" applyFont="1" applyFill="1" applyBorder="1" applyAlignment="1">
      <alignment vertical="center"/>
    </xf>
    <xf numFmtId="0" fontId="39" fillId="15" borderId="83" xfId="0" applyFont="1" applyFill="1" applyBorder="1" applyAlignment="1">
      <alignment vertical="center" wrapText="1"/>
    </xf>
    <xf numFmtId="49" fontId="39" fillId="15" borderId="84" xfId="0" applyNumberFormat="1" applyFont="1" applyFill="1" applyBorder="1" applyAlignment="1">
      <alignment horizontal="center" vertical="center" wrapText="1"/>
    </xf>
    <xf numFmtId="3" fontId="39" fillId="15" borderId="84" xfId="0" applyNumberFormat="1" applyFont="1" applyFill="1" applyBorder="1" applyAlignment="1">
      <alignment horizontal="center" vertical="center" wrapText="1"/>
    </xf>
    <xf numFmtId="0" fontId="39" fillId="15" borderId="85" xfId="0" applyFont="1" applyFill="1" applyBorder="1" applyAlignment="1">
      <alignment horizontal="center" vertical="center"/>
    </xf>
    <xf numFmtId="0" fontId="42" fillId="9" borderId="86" xfId="0" applyFont="1" applyFill="1" applyBorder="1" applyAlignment="1">
      <alignment vertical="center" wrapText="1"/>
    </xf>
    <xf numFmtId="0" fontId="43" fillId="9" borderId="87" xfId="0" applyFont="1" applyFill="1" applyBorder="1" applyAlignment="1">
      <alignment horizontal="left" vertical="center"/>
    </xf>
    <xf numFmtId="0" fontId="44" fillId="10" borderId="69" xfId="0" applyFont="1" applyFill="1" applyBorder="1" applyAlignment="1">
      <alignment horizontal="left" vertical="center"/>
    </xf>
    <xf numFmtId="0" fontId="42" fillId="9" borderId="78" xfId="0" applyFont="1" applyFill="1" applyBorder="1" applyAlignment="1">
      <alignment horizontal="left" vertical="center"/>
    </xf>
    <xf numFmtId="0" fontId="42" fillId="0" borderId="78" xfId="0" applyFont="1" applyFill="1" applyBorder="1" applyAlignment="1">
      <alignment horizontal="left" vertical="center"/>
    </xf>
    <xf numFmtId="0" fontId="42" fillId="0" borderId="66" xfId="0" applyFont="1" applyFill="1" applyBorder="1" applyAlignment="1">
      <alignment horizontal="left" vertical="center" wrapText="1"/>
    </xf>
    <xf numFmtId="0" fontId="39" fillId="10" borderId="82" xfId="0" applyFont="1" applyFill="1" applyBorder="1" applyAlignment="1">
      <alignment horizontal="left" vertical="center"/>
    </xf>
    <xf numFmtId="0" fontId="39" fillId="10" borderId="69" xfId="0" applyFont="1" applyFill="1" applyBorder="1" applyAlignment="1">
      <alignment horizontal="left" vertical="center"/>
    </xf>
    <xf numFmtId="0" fontId="42" fillId="9" borderId="66" xfId="0" applyFont="1" applyFill="1" applyBorder="1" applyAlignment="1">
      <alignment horizontal="left" vertical="center"/>
    </xf>
    <xf numFmtId="0" fontId="42" fillId="9" borderId="76" xfId="0" applyFont="1" applyFill="1" applyBorder="1" applyAlignment="1">
      <alignment horizontal="left" vertical="center"/>
    </xf>
    <xf numFmtId="49" fontId="42" fillId="9" borderId="59" xfId="0" applyNumberFormat="1" applyFont="1" applyFill="1" applyBorder="1" applyAlignment="1">
      <alignment horizontal="center" vertical="center" wrapText="1"/>
    </xf>
    <xf numFmtId="0" fontId="43" fillId="9" borderId="77" xfId="0" applyFont="1" applyFill="1" applyBorder="1" applyAlignment="1">
      <alignment horizontal="left" vertical="center"/>
    </xf>
    <xf numFmtId="0" fontId="15" fillId="9" borderId="88" xfId="0" applyFont="1" applyFill="1" applyBorder="1" applyAlignment="1" applyProtection="1">
      <alignment vertical="center" wrapText="1"/>
    </xf>
    <xf numFmtId="0" fontId="42" fillId="9" borderId="60" xfId="0" applyFont="1" applyFill="1" applyBorder="1" applyAlignment="1" applyProtection="1">
      <alignment vertical="center" wrapText="1"/>
    </xf>
    <xf numFmtId="0" fontId="44" fillId="0" borderId="34" xfId="0" applyFont="1" applyFill="1" applyBorder="1" applyAlignment="1">
      <alignment horizontal="left" vertical="center"/>
    </xf>
    <xf numFmtId="49" fontId="44" fillId="0" borderId="35" xfId="0" applyNumberFormat="1" applyFont="1" applyFill="1" applyBorder="1" applyAlignment="1">
      <alignment horizontal="center" vertical="center"/>
    </xf>
    <xf numFmtId="49" fontId="44" fillId="0" borderId="35" xfId="0" applyNumberFormat="1" applyFont="1" applyFill="1" applyBorder="1" applyAlignment="1">
      <alignment horizontal="center" vertical="center" wrapText="1"/>
    </xf>
    <xf numFmtId="0" fontId="44" fillId="0" borderId="34" xfId="0" applyFont="1" applyFill="1" applyBorder="1" applyAlignment="1">
      <alignment horizontal="left" vertical="center" wrapText="1"/>
    </xf>
    <xf numFmtId="0" fontId="42" fillId="0" borderId="78" xfId="0" applyFont="1" applyFill="1" applyBorder="1" applyAlignment="1">
      <alignment horizontal="left" vertical="center" wrapText="1"/>
    </xf>
    <xf numFmtId="3" fontId="42" fillId="10" borderId="38" xfId="0" applyNumberFormat="1" applyFont="1" applyFill="1" applyBorder="1" applyAlignment="1">
      <alignment horizontal="right" vertical="center"/>
    </xf>
    <xf numFmtId="3" fontId="43" fillId="10" borderId="38" xfId="0" applyNumberFormat="1" applyFont="1" applyFill="1" applyBorder="1" applyAlignment="1">
      <alignment horizontal="right" vertical="center"/>
    </xf>
    <xf numFmtId="3" fontId="42" fillId="9" borderId="60" xfId="0" applyNumberFormat="1" applyFont="1" applyFill="1" applyBorder="1" applyAlignment="1" applyProtection="1">
      <alignment vertical="center" wrapText="1"/>
    </xf>
    <xf numFmtId="0" fontId="50" fillId="0" borderId="0" xfId="0" quotePrefix="1" applyFont="1" applyAlignment="1">
      <alignment vertical="center"/>
    </xf>
    <xf numFmtId="0" fontId="50" fillId="0" borderId="0" xfId="0" quotePrefix="1" applyFont="1" applyAlignment="1">
      <alignment horizontal="left" vertical="center"/>
    </xf>
    <xf numFmtId="3" fontId="0" fillId="0" borderId="0" xfId="0" applyNumberFormat="1"/>
    <xf numFmtId="0" fontId="28" fillId="10" borderId="0" xfId="0" applyFont="1" applyFill="1" applyBorder="1"/>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9" fillId="10" borderId="26" xfId="0" applyFont="1" applyFill="1" applyBorder="1" applyAlignment="1">
      <alignment vertical="center"/>
    </xf>
    <xf numFmtId="0" fontId="29" fillId="10" borderId="0" xfId="0" applyFont="1" applyFill="1" applyBorder="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Border="1" applyAlignment="1">
      <alignment vertical="top"/>
    </xf>
    <xf numFmtId="0" fontId="28" fillId="10" borderId="0" xfId="0" applyFont="1" applyFill="1" applyBorder="1" applyAlignment="1">
      <alignment vertical="top" wrapText="1"/>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1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5" borderId="6" xfId="3" applyFont="1" applyFill="1" applyBorder="1" applyAlignment="1" applyProtection="1">
      <alignment vertical="center" wrapText="1"/>
      <protection locked="0"/>
    </xf>
    <xf numFmtId="0" fontId="6" fillId="5" borderId="7"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4" fillId="10" borderId="0" xfId="0" applyFont="1" applyFill="1" applyAlignment="1">
      <alignment horizontal="left" wrapText="1"/>
    </xf>
    <xf numFmtId="0" fontId="39" fillId="17" borderId="0" xfId="0" applyFont="1" applyFill="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39" fillId="15" borderId="0" xfId="0" applyFont="1" applyFill="1" applyAlignment="1">
      <alignment horizontal="center"/>
    </xf>
    <xf numFmtId="0" fontId="0" fillId="10" borderId="0" xfId="0" applyFill="1" applyAlignment="1">
      <alignment horizontal="left"/>
    </xf>
    <xf numFmtId="0" fontId="0" fillId="10" borderId="0" xfId="0" applyFill="1"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4" xr:uid="{00000000-0005-0000-0000-000003000000}"/>
    <cellStyle name="Normal 3" xfId="5" xr:uid="{00000000-0005-0000-0000-000004000000}"/>
    <cellStyle name="Style 1" xfId="1" xr:uid="{00000000-0005-0000-0000-000005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22" workbookViewId="0">
      <selection activeCell="M43" sqref="M43"/>
    </sheetView>
  </sheetViews>
  <sheetFormatPr defaultRowHeight="13.2" x14ac:dyDescent="0.25"/>
  <cols>
    <col min="9" max="9" width="13.44140625" customWidth="1"/>
  </cols>
  <sheetData>
    <row r="1" spans="1:10" ht="15.6" x14ac:dyDescent="0.25">
      <c r="A1" s="308"/>
      <c r="B1" s="309"/>
      <c r="C1" s="309"/>
      <c r="D1" s="16"/>
      <c r="E1" s="16"/>
      <c r="F1" s="16"/>
      <c r="G1" s="16"/>
      <c r="H1" s="16"/>
      <c r="I1" s="16"/>
      <c r="J1" s="17"/>
    </row>
    <row r="2" spans="1:10" ht="14.4" customHeight="1" x14ac:dyDescent="0.25">
      <c r="A2" s="310" t="s">
        <v>317</v>
      </c>
      <c r="B2" s="311"/>
      <c r="C2" s="311"/>
      <c r="D2" s="311"/>
      <c r="E2" s="311"/>
      <c r="F2" s="311"/>
      <c r="G2" s="311"/>
      <c r="H2" s="311"/>
      <c r="I2" s="311"/>
      <c r="J2" s="312"/>
    </row>
    <row r="3" spans="1:10" ht="13.8" x14ac:dyDescent="0.25">
      <c r="A3" s="53"/>
      <c r="B3" s="54"/>
      <c r="C3" s="54"/>
      <c r="D3" s="54"/>
      <c r="E3" s="54"/>
      <c r="F3" s="54"/>
      <c r="G3" s="54"/>
      <c r="H3" s="54"/>
      <c r="I3" s="54"/>
      <c r="J3" s="55"/>
    </row>
    <row r="4" spans="1:10" ht="33.6" customHeight="1" x14ac:dyDescent="0.25">
      <c r="A4" s="313" t="s">
        <v>302</v>
      </c>
      <c r="B4" s="314"/>
      <c r="C4" s="314"/>
      <c r="D4" s="314"/>
      <c r="E4" s="315">
        <v>44197</v>
      </c>
      <c r="F4" s="316"/>
      <c r="G4" s="61" t="s">
        <v>0</v>
      </c>
      <c r="H4" s="315">
        <v>44561</v>
      </c>
      <c r="I4" s="316"/>
      <c r="J4" s="18"/>
    </row>
    <row r="5" spans="1:10" s="66" customFormat="1" ht="10.199999999999999" customHeight="1" x14ac:dyDescent="0.3">
      <c r="A5" s="317"/>
      <c r="B5" s="318"/>
      <c r="C5" s="318"/>
      <c r="D5" s="318"/>
      <c r="E5" s="318"/>
      <c r="F5" s="318"/>
      <c r="G5" s="318"/>
      <c r="H5" s="318"/>
      <c r="I5" s="318"/>
      <c r="J5" s="319"/>
    </row>
    <row r="6" spans="1:10" ht="20.399999999999999" customHeight="1" x14ac:dyDescent="0.25">
      <c r="A6" s="56"/>
      <c r="B6" s="67" t="s">
        <v>324</v>
      </c>
      <c r="C6" s="57"/>
      <c r="D6" s="57"/>
      <c r="E6" s="79">
        <v>2021</v>
      </c>
      <c r="F6" s="68"/>
      <c r="G6" s="61"/>
      <c r="H6" s="68"/>
      <c r="I6" s="68"/>
      <c r="J6" s="27"/>
    </row>
    <row r="7" spans="1:10" s="70" customFormat="1" ht="10.95" customHeight="1" x14ac:dyDescent="0.25">
      <c r="A7" s="56"/>
      <c r="B7" s="57"/>
      <c r="C7" s="57"/>
      <c r="D7" s="57"/>
      <c r="E7" s="69"/>
      <c r="F7" s="69"/>
      <c r="G7" s="61"/>
      <c r="H7" s="69"/>
      <c r="I7" s="69"/>
      <c r="J7" s="27"/>
    </row>
    <row r="8" spans="1:10" ht="37.950000000000003" customHeight="1" x14ac:dyDescent="0.25">
      <c r="A8" s="322" t="s">
        <v>325</v>
      </c>
      <c r="B8" s="323"/>
      <c r="C8" s="323"/>
      <c r="D8" s="323"/>
      <c r="E8" s="323"/>
      <c r="F8" s="323"/>
      <c r="G8" s="323"/>
      <c r="H8" s="323"/>
      <c r="I8" s="323"/>
      <c r="J8" s="19"/>
    </row>
    <row r="9" spans="1:10" ht="13.8" x14ac:dyDescent="0.25">
      <c r="A9" s="20"/>
      <c r="B9" s="50"/>
      <c r="C9" s="50"/>
      <c r="D9" s="50"/>
      <c r="E9" s="321"/>
      <c r="F9" s="321"/>
      <c r="G9" s="294"/>
      <c r="H9" s="294"/>
      <c r="I9" s="59"/>
      <c r="J9" s="60"/>
    </row>
    <row r="10" spans="1:10" ht="25.95" customHeight="1" x14ac:dyDescent="0.25">
      <c r="A10" s="324" t="s">
        <v>303</v>
      </c>
      <c r="B10" s="325"/>
      <c r="C10" s="326">
        <v>3474771</v>
      </c>
      <c r="D10" s="327"/>
      <c r="E10" s="51"/>
      <c r="F10" s="328" t="s">
        <v>326</v>
      </c>
      <c r="G10" s="329"/>
      <c r="H10" s="326" t="s">
        <v>446</v>
      </c>
      <c r="I10" s="327"/>
      <c r="J10" s="21"/>
    </row>
    <row r="11" spans="1:10" ht="15.6" customHeight="1" x14ac:dyDescent="0.25">
      <c r="A11" s="20"/>
      <c r="B11" s="50"/>
      <c r="C11" s="50"/>
      <c r="D11" s="50"/>
      <c r="E11" s="320"/>
      <c r="F11" s="320"/>
      <c r="G11" s="320"/>
      <c r="H11" s="320"/>
      <c r="I11" s="52"/>
      <c r="J11" s="21"/>
    </row>
    <row r="12" spans="1:10" ht="21" customHeight="1" x14ac:dyDescent="0.25">
      <c r="A12" s="295" t="s">
        <v>318</v>
      </c>
      <c r="B12" s="325"/>
      <c r="C12" s="326">
        <v>40020883</v>
      </c>
      <c r="D12" s="327"/>
      <c r="E12" s="332"/>
      <c r="F12" s="320"/>
      <c r="G12" s="320"/>
      <c r="H12" s="320"/>
      <c r="I12" s="52"/>
      <c r="J12" s="21"/>
    </row>
    <row r="13" spans="1:10" ht="10.95" customHeight="1" x14ac:dyDescent="0.25">
      <c r="A13" s="51"/>
      <c r="B13" s="52"/>
      <c r="C13" s="50"/>
      <c r="D13" s="50"/>
      <c r="E13" s="294"/>
      <c r="F13" s="294"/>
      <c r="G13" s="294"/>
      <c r="H13" s="294"/>
      <c r="I13" s="50"/>
      <c r="J13" s="22"/>
    </row>
    <row r="14" spans="1:10" ht="22.95" customHeight="1" x14ac:dyDescent="0.25">
      <c r="A14" s="295" t="s">
        <v>304</v>
      </c>
      <c r="B14" s="333"/>
      <c r="C14" s="326">
        <v>36201212847</v>
      </c>
      <c r="D14" s="327"/>
      <c r="E14" s="330"/>
      <c r="F14" s="331"/>
      <c r="G14" s="65" t="s">
        <v>327</v>
      </c>
      <c r="H14" s="326" t="s">
        <v>448</v>
      </c>
      <c r="I14" s="327"/>
      <c r="J14" s="62"/>
    </row>
    <row r="15" spans="1:10" ht="14.4" customHeight="1" x14ac:dyDescent="0.25">
      <c r="A15" s="51"/>
      <c r="B15" s="52"/>
      <c r="C15" s="50"/>
      <c r="D15" s="50"/>
      <c r="E15" s="294"/>
      <c r="F15" s="294"/>
      <c r="G15" s="294"/>
      <c r="H15" s="294"/>
      <c r="I15" s="50"/>
      <c r="J15" s="22"/>
    </row>
    <row r="16" spans="1:10" ht="13.2" customHeight="1" x14ac:dyDescent="0.25">
      <c r="A16" s="295" t="s">
        <v>328</v>
      </c>
      <c r="B16" s="333"/>
      <c r="C16" s="334" t="s">
        <v>447</v>
      </c>
      <c r="D16" s="335"/>
      <c r="E16" s="58"/>
      <c r="F16" s="58"/>
      <c r="G16" s="58"/>
      <c r="H16" s="58"/>
      <c r="I16" s="58"/>
      <c r="J16" s="62"/>
    </row>
    <row r="17" spans="1:10" ht="14.4" customHeight="1" x14ac:dyDescent="0.25">
      <c r="A17" s="336"/>
      <c r="B17" s="337"/>
      <c r="C17" s="337"/>
      <c r="D17" s="337"/>
      <c r="E17" s="337"/>
      <c r="F17" s="337"/>
      <c r="G17" s="337"/>
      <c r="H17" s="337"/>
      <c r="I17" s="337"/>
      <c r="J17" s="338"/>
    </row>
    <row r="18" spans="1:10" x14ac:dyDescent="0.25">
      <c r="A18" s="324" t="s">
        <v>305</v>
      </c>
      <c r="B18" s="325"/>
      <c r="C18" s="339" t="s">
        <v>449</v>
      </c>
      <c r="D18" s="340"/>
      <c r="E18" s="340"/>
      <c r="F18" s="340"/>
      <c r="G18" s="340"/>
      <c r="H18" s="340"/>
      <c r="I18" s="340"/>
      <c r="J18" s="341"/>
    </row>
    <row r="19" spans="1:10" ht="13.8" x14ac:dyDescent="0.25">
      <c r="A19" s="20"/>
      <c r="B19" s="50"/>
      <c r="C19" s="64"/>
      <c r="D19" s="50"/>
      <c r="E19" s="294"/>
      <c r="F19" s="294"/>
      <c r="G19" s="294"/>
      <c r="H19" s="294"/>
      <c r="I19" s="50"/>
      <c r="J19" s="22"/>
    </row>
    <row r="20" spans="1:10" ht="13.8" x14ac:dyDescent="0.25">
      <c r="A20" s="324" t="s">
        <v>306</v>
      </c>
      <c r="B20" s="325"/>
      <c r="C20" s="326">
        <v>52440</v>
      </c>
      <c r="D20" s="327"/>
      <c r="E20" s="294"/>
      <c r="F20" s="294"/>
      <c r="G20" s="339" t="s">
        <v>450</v>
      </c>
      <c r="H20" s="340"/>
      <c r="I20" s="340"/>
      <c r="J20" s="341"/>
    </row>
    <row r="21" spans="1:10" ht="13.8" x14ac:dyDescent="0.25">
      <c r="A21" s="20"/>
      <c r="B21" s="50"/>
      <c r="C21" s="50"/>
      <c r="D21" s="50"/>
      <c r="E21" s="294"/>
      <c r="F21" s="294"/>
      <c r="G21" s="294"/>
      <c r="H21" s="294"/>
      <c r="I21" s="50"/>
      <c r="J21" s="22"/>
    </row>
    <row r="22" spans="1:10" x14ac:dyDescent="0.25">
      <c r="A22" s="324" t="s">
        <v>307</v>
      </c>
      <c r="B22" s="325"/>
      <c r="C22" s="339" t="s">
        <v>451</v>
      </c>
      <c r="D22" s="340"/>
      <c r="E22" s="340"/>
      <c r="F22" s="340"/>
      <c r="G22" s="340"/>
      <c r="H22" s="340"/>
      <c r="I22" s="340"/>
      <c r="J22" s="341"/>
    </row>
    <row r="23" spans="1:10" ht="13.8" x14ac:dyDescent="0.25">
      <c r="A23" s="20"/>
      <c r="B23" s="50"/>
      <c r="C23" s="50"/>
      <c r="D23" s="50"/>
      <c r="E23" s="294"/>
      <c r="F23" s="294"/>
      <c r="G23" s="294"/>
      <c r="H23" s="294"/>
      <c r="I23" s="50"/>
      <c r="J23" s="22"/>
    </row>
    <row r="24" spans="1:10" ht="13.8" x14ac:dyDescent="0.25">
      <c r="A24" s="324" t="s">
        <v>308</v>
      </c>
      <c r="B24" s="325"/>
      <c r="C24" s="342" t="s">
        <v>452</v>
      </c>
      <c r="D24" s="343"/>
      <c r="E24" s="343"/>
      <c r="F24" s="343"/>
      <c r="G24" s="343"/>
      <c r="H24" s="343"/>
      <c r="I24" s="343"/>
      <c r="J24" s="344"/>
    </row>
    <row r="25" spans="1:10" ht="13.8" x14ac:dyDescent="0.25">
      <c r="A25" s="20"/>
      <c r="B25" s="50"/>
      <c r="C25" s="64"/>
      <c r="D25" s="50"/>
      <c r="E25" s="294"/>
      <c r="F25" s="294"/>
      <c r="G25" s="294"/>
      <c r="H25" s="294"/>
      <c r="I25" s="50"/>
      <c r="J25" s="22"/>
    </row>
    <row r="26" spans="1:10" ht="13.8" x14ac:dyDescent="0.25">
      <c r="A26" s="324" t="s">
        <v>309</v>
      </c>
      <c r="B26" s="325"/>
      <c r="C26" s="342" t="s">
        <v>453</v>
      </c>
      <c r="D26" s="343"/>
      <c r="E26" s="343"/>
      <c r="F26" s="343"/>
      <c r="G26" s="343"/>
      <c r="H26" s="343"/>
      <c r="I26" s="343"/>
      <c r="J26" s="344"/>
    </row>
    <row r="27" spans="1:10" ht="13.95" customHeight="1" x14ac:dyDescent="0.25">
      <c r="A27" s="20"/>
      <c r="B27" s="50"/>
      <c r="C27" s="64"/>
      <c r="D27" s="50"/>
      <c r="E27" s="294"/>
      <c r="F27" s="294"/>
      <c r="G27" s="294"/>
      <c r="H27" s="294"/>
      <c r="I27" s="50"/>
      <c r="J27" s="22"/>
    </row>
    <row r="28" spans="1:10" ht="22.95" customHeight="1" x14ac:dyDescent="0.25">
      <c r="A28" s="295" t="s">
        <v>319</v>
      </c>
      <c r="B28" s="325"/>
      <c r="C28" s="35">
        <v>2989</v>
      </c>
      <c r="D28" s="23"/>
      <c r="E28" s="302"/>
      <c r="F28" s="302"/>
      <c r="G28" s="302"/>
      <c r="H28" s="302"/>
      <c r="I28" s="345"/>
      <c r="J28" s="346"/>
    </row>
    <row r="29" spans="1:10" ht="13.8" x14ac:dyDescent="0.25">
      <c r="A29" s="20"/>
      <c r="B29" s="50"/>
      <c r="C29" s="50"/>
      <c r="D29" s="50"/>
      <c r="E29" s="294"/>
      <c r="F29" s="294"/>
      <c r="G29" s="294"/>
      <c r="H29" s="294"/>
      <c r="I29" s="50"/>
      <c r="J29" s="22"/>
    </row>
    <row r="30" spans="1:10" ht="14.4" x14ac:dyDescent="0.25">
      <c r="A30" s="324" t="s">
        <v>310</v>
      </c>
      <c r="B30" s="325"/>
      <c r="C30" s="78" t="s">
        <v>331</v>
      </c>
      <c r="D30" s="347" t="s">
        <v>329</v>
      </c>
      <c r="E30" s="306"/>
      <c r="F30" s="306"/>
      <c r="G30" s="306"/>
      <c r="H30" s="71" t="s">
        <v>330</v>
      </c>
      <c r="I30" s="72" t="s">
        <v>331</v>
      </c>
      <c r="J30" s="73"/>
    </row>
    <row r="31" spans="1:10" ht="13.8" x14ac:dyDescent="0.25">
      <c r="A31" s="324"/>
      <c r="B31" s="325"/>
      <c r="C31" s="24"/>
      <c r="D31" s="61"/>
      <c r="E31" s="331"/>
      <c r="F31" s="331"/>
      <c r="G31" s="331"/>
      <c r="H31" s="331"/>
      <c r="I31" s="348"/>
      <c r="J31" s="349"/>
    </row>
    <row r="32" spans="1:10" ht="13.8" x14ac:dyDescent="0.25">
      <c r="A32" s="324" t="s">
        <v>320</v>
      </c>
      <c r="B32" s="325"/>
      <c r="C32" s="35" t="s">
        <v>334</v>
      </c>
      <c r="D32" s="347" t="s">
        <v>332</v>
      </c>
      <c r="E32" s="306"/>
      <c r="F32" s="306"/>
      <c r="G32" s="306"/>
      <c r="H32" s="74" t="s">
        <v>333</v>
      </c>
      <c r="I32" s="75" t="s">
        <v>334</v>
      </c>
      <c r="J32" s="76"/>
    </row>
    <row r="33" spans="1:10" ht="13.8" x14ac:dyDescent="0.25">
      <c r="A33" s="20"/>
      <c r="B33" s="50"/>
      <c r="C33" s="50"/>
      <c r="D33" s="50"/>
      <c r="E33" s="294"/>
      <c r="F33" s="294"/>
      <c r="G33" s="294"/>
      <c r="H33" s="294"/>
      <c r="I33" s="50"/>
      <c r="J33" s="22"/>
    </row>
    <row r="34" spans="1:10" x14ac:dyDescent="0.25">
      <c r="A34" s="347" t="s">
        <v>321</v>
      </c>
      <c r="B34" s="306"/>
      <c r="C34" s="306"/>
      <c r="D34" s="306"/>
      <c r="E34" s="306" t="s">
        <v>311</v>
      </c>
      <c r="F34" s="306"/>
      <c r="G34" s="306"/>
      <c r="H34" s="306"/>
      <c r="I34" s="306"/>
      <c r="J34" s="25" t="s">
        <v>312</v>
      </c>
    </row>
    <row r="35" spans="1:10" ht="13.8" x14ac:dyDescent="0.25">
      <c r="A35" s="20"/>
      <c r="B35" s="50"/>
      <c r="C35" s="50"/>
      <c r="D35" s="50"/>
      <c r="E35" s="294"/>
      <c r="F35" s="294"/>
      <c r="G35" s="294"/>
      <c r="H35" s="294"/>
      <c r="I35" s="50"/>
      <c r="J35" s="60"/>
    </row>
    <row r="36" spans="1:10" x14ac:dyDescent="0.25">
      <c r="A36" s="350" t="s">
        <v>454</v>
      </c>
      <c r="B36" s="351"/>
      <c r="C36" s="351"/>
      <c r="D36" s="351"/>
      <c r="E36" s="350" t="s">
        <v>460</v>
      </c>
      <c r="F36" s="351"/>
      <c r="G36" s="351"/>
      <c r="H36" s="351"/>
      <c r="I36" s="353"/>
      <c r="J36" s="104" t="s">
        <v>461</v>
      </c>
    </row>
    <row r="37" spans="1:10" ht="13.8" x14ac:dyDescent="0.25">
      <c r="A37" s="20"/>
      <c r="B37" s="50"/>
      <c r="C37" s="64"/>
      <c r="D37" s="355"/>
      <c r="E37" s="355"/>
      <c r="F37" s="355"/>
      <c r="G37" s="355"/>
      <c r="H37" s="355"/>
      <c r="I37" s="355"/>
      <c r="J37" s="22"/>
    </row>
    <row r="38" spans="1:10" x14ac:dyDescent="0.25">
      <c r="A38" s="350" t="s">
        <v>455</v>
      </c>
      <c r="B38" s="351"/>
      <c r="C38" s="351"/>
      <c r="D38" s="353"/>
      <c r="E38" s="350" t="s">
        <v>731</v>
      </c>
      <c r="F38" s="351"/>
      <c r="G38" s="351"/>
      <c r="H38" s="351"/>
      <c r="I38" s="353"/>
      <c r="J38" s="35" t="s">
        <v>462</v>
      </c>
    </row>
    <row r="39" spans="1:10" ht="13.8" x14ac:dyDescent="0.25">
      <c r="A39" s="20"/>
      <c r="B39" s="50"/>
      <c r="C39" s="64"/>
      <c r="D39" s="63"/>
      <c r="E39" s="355"/>
      <c r="F39" s="355"/>
      <c r="G39" s="355"/>
      <c r="H39" s="355"/>
      <c r="I39" s="52"/>
      <c r="J39" s="22"/>
    </row>
    <row r="40" spans="1:10" x14ac:dyDescent="0.25">
      <c r="A40" s="350" t="s">
        <v>463</v>
      </c>
      <c r="B40" s="351"/>
      <c r="C40" s="351"/>
      <c r="D40" s="353"/>
      <c r="E40" s="350" t="s">
        <v>464</v>
      </c>
      <c r="F40" s="351"/>
      <c r="G40" s="351"/>
      <c r="H40" s="351"/>
      <c r="I40" s="353"/>
      <c r="J40" s="35">
        <v>2006103</v>
      </c>
    </row>
    <row r="41" spans="1:10" ht="13.8" x14ac:dyDescent="0.25">
      <c r="A41" s="20"/>
      <c r="B41" s="81"/>
      <c r="C41" s="80"/>
      <c r="D41" s="82"/>
      <c r="E41" s="82"/>
      <c r="F41" s="82"/>
      <c r="G41" s="82"/>
      <c r="H41" s="82"/>
      <c r="I41" s="83"/>
      <c r="J41" s="22"/>
    </row>
    <row r="42" spans="1:10" x14ac:dyDescent="0.25">
      <c r="A42" s="350" t="s">
        <v>456</v>
      </c>
      <c r="B42" s="351" t="s">
        <v>457</v>
      </c>
      <c r="C42" s="351"/>
      <c r="D42" s="353"/>
      <c r="E42" s="350" t="s">
        <v>464</v>
      </c>
      <c r="F42" s="351"/>
      <c r="G42" s="351"/>
      <c r="H42" s="351"/>
      <c r="I42" s="353"/>
      <c r="J42" s="35">
        <v>2315211</v>
      </c>
    </row>
    <row r="43" spans="1:10" ht="13.8" x14ac:dyDescent="0.25">
      <c r="A43" s="26"/>
      <c r="B43" s="64"/>
      <c r="C43" s="354"/>
      <c r="D43" s="354"/>
      <c r="E43" s="294"/>
      <c r="F43" s="294"/>
      <c r="G43" s="354"/>
      <c r="H43" s="354"/>
      <c r="I43" s="354"/>
      <c r="J43" s="22"/>
    </row>
    <row r="44" spans="1:10" x14ac:dyDescent="0.25">
      <c r="A44" s="350" t="s">
        <v>458</v>
      </c>
      <c r="B44" s="351"/>
      <c r="C44" s="351"/>
      <c r="D44" s="353"/>
      <c r="E44" s="350" t="s">
        <v>464</v>
      </c>
      <c r="F44" s="351"/>
      <c r="G44" s="351"/>
      <c r="H44" s="351"/>
      <c r="I44" s="353"/>
      <c r="J44" s="35">
        <v>2006120</v>
      </c>
    </row>
    <row r="45" spans="1:10" ht="13.8" x14ac:dyDescent="0.25">
      <c r="A45" s="26"/>
      <c r="B45" s="64"/>
      <c r="C45" s="64"/>
      <c r="D45" s="50"/>
      <c r="E45" s="352"/>
      <c r="F45" s="352"/>
      <c r="G45" s="354"/>
      <c r="H45" s="354"/>
      <c r="I45" s="50"/>
      <c r="J45" s="22"/>
    </row>
    <row r="46" spans="1:10" x14ac:dyDescent="0.25">
      <c r="A46" s="350" t="s">
        <v>459</v>
      </c>
      <c r="B46" s="351"/>
      <c r="C46" s="351"/>
      <c r="D46" s="353"/>
      <c r="E46" s="350" t="s">
        <v>465</v>
      </c>
      <c r="F46" s="351"/>
      <c r="G46" s="351"/>
      <c r="H46" s="351"/>
      <c r="I46" s="353"/>
      <c r="J46" s="35">
        <v>3044572</v>
      </c>
    </row>
    <row r="47" spans="1:10" ht="13.8" x14ac:dyDescent="0.25">
      <c r="A47" s="26"/>
      <c r="B47" s="64"/>
      <c r="C47" s="64"/>
      <c r="D47" s="50"/>
      <c r="E47" s="294"/>
      <c r="F47" s="294"/>
      <c r="G47" s="354"/>
      <c r="H47" s="354"/>
      <c r="I47" s="50"/>
      <c r="J47" s="77" t="s">
        <v>335</v>
      </c>
    </row>
    <row r="48" spans="1:10" ht="13.8" x14ac:dyDescent="0.25">
      <c r="A48" s="26"/>
      <c r="B48" s="64"/>
      <c r="C48" s="64"/>
      <c r="D48" s="50"/>
      <c r="E48" s="294"/>
      <c r="F48" s="294"/>
      <c r="G48" s="354"/>
      <c r="H48" s="354"/>
      <c r="I48" s="50"/>
      <c r="J48" s="77" t="s">
        <v>336</v>
      </c>
    </row>
    <row r="49" spans="1:10" ht="14.4" customHeight="1" x14ac:dyDescent="0.25">
      <c r="A49" s="295" t="s">
        <v>313</v>
      </c>
      <c r="B49" s="296"/>
      <c r="C49" s="326" t="s">
        <v>336</v>
      </c>
      <c r="D49" s="327"/>
      <c r="E49" s="356" t="s">
        <v>337</v>
      </c>
      <c r="F49" s="357"/>
      <c r="G49" s="339"/>
      <c r="H49" s="340"/>
      <c r="I49" s="340"/>
      <c r="J49" s="341"/>
    </row>
    <row r="50" spans="1:10" ht="13.8" x14ac:dyDescent="0.25">
      <c r="A50" s="26"/>
      <c r="B50" s="64"/>
      <c r="C50" s="354"/>
      <c r="D50" s="354"/>
      <c r="E50" s="294"/>
      <c r="F50" s="294"/>
      <c r="G50" s="300" t="s">
        <v>338</v>
      </c>
      <c r="H50" s="300"/>
      <c r="I50" s="300"/>
      <c r="J50" s="27"/>
    </row>
    <row r="51" spans="1:10" ht="13.95" customHeight="1" x14ac:dyDescent="0.25">
      <c r="A51" s="295" t="s">
        <v>314</v>
      </c>
      <c r="B51" s="296"/>
      <c r="C51" s="339" t="s">
        <v>466</v>
      </c>
      <c r="D51" s="340"/>
      <c r="E51" s="340"/>
      <c r="F51" s="340"/>
      <c r="G51" s="340"/>
      <c r="H51" s="340"/>
      <c r="I51" s="340"/>
      <c r="J51" s="341"/>
    </row>
    <row r="52" spans="1:10" ht="13.8" x14ac:dyDescent="0.25">
      <c r="A52" s="20"/>
      <c r="B52" s="50"/>
      <c r="C52" s="302" t="s">
        <v>315</v>
      </c>
      <c r="D52" s="302"/>
      <c r="E52" s="302"/>
      <c r="F52" s="302"/>
      <c r="G52" s="302"/>
      <c r="H52" s="302"/>
      <c r="I52" s="302"/>
      <c r="J52" s="22"/>
    </row>
    <row r="53" spans="1:10" ht="13.8" x14ac:dyDescent="0.25">
      <c r="A53" s="295" t="s">
        <v>316</v>
      </c>
      <c r="B53" s="296"/>
      <c r="C53" s="303" t="s">
        <v>467</v>
      </c>
      <c r="D53" s="304"/>
      <c r="E53" s="305"/>
      <c r="F53" s="294"/>
      <c r="G53" s="294"/>
      <c r="H53" s="306"/>
      <c r="I53" s="306"/>
      <c r="J53" s="307"/>
    </row>
    <row r="54" spans="1:10" ht="13.8" x14ac:dyDescent="0.25">
      <c r="A54" s="20"/>
      <c r="B54" s="50"/>
      <c r="C54" s="64"/>
      <c r="D54" s="50"/>
      <c r="E54" s="294"/>
      <c r="F54" s="294"/>
      <c r="G54" s="294"/>
      <c r="H54" s="294"/>
      <c r="I54" s="50"/>
      <c r="J54" s="22"/>
    </row>
    <row r="55" spans="1:10" ht="14.4" customHeight="1" x14ac:dyDescent="0.25">
      <c r="A55" s="295" t="s">
        <v>308</v>
      </c>
      <c r="B55" s="296"/>
      <c r="C55" s="297" t="s">
        <v>468</v>
      </c>
      <c r="D55" s="298"/>
      <c r="E55" s="298"/>
      <c r="F55" s="298"/>
      <c r="G55" s="298"/>
      <c r="H55" s="298"/>
      <c r="I55" s="298"/>
      <c r="J55" s="299"/>
    </row>
    <row r="56" spans="1:10" ht="13.8" x14ac:dyDescent="0.25">
      <c r="A56" s="20"/>
      <c r="B56" s="50"/>
      <c r="C56" s="50"/>
      <c r="D56" s="50"/>
      <c r="E56" s="294"/>
      <c r="F56" s="294"/>
      <c r="G56" s="294"/>
      <c r="H56" s="294"/>
      <c r="I56" s="50"/>
      <c r="J56" s="22"/>
    </row>
    <row r="57" spans="1:10" ht="13.8" x14ac:dyDescent="0.25">
      <c r="A57" s="295" t="s">
        <v>339</v>
      </c>
      <c r="B57" s="296"/>
      <c r="C57" s="297" t="s">
        <v>684</v>
      </c>
      <c r="D57" s="298"/>
      <c r="E57" s="298"/>
      <c r="F57" s="298"/>
      <c r="G57" s="298"/>
      <c r="H57" s="298"/>
      <c r="I57" s="298"/>
      <c r="J57" s="299"/>
    </row>
    <row r="58" spans="1:10" ht="14.4" customHeight="1" x14ac:dyDescent="0.25">
      <c r="A58" s="20"/>
      <c r="B58" s="50"/>
      <c r="C58" s="300" t="s">
        <v>340</v>
      </c>
      <c r="D58" s="300"/>
      <c r="E58" s="300"/>
      <c r="F58" s="300"/>
      <c r="G58" s="50"/>
      <c r="H58" s="50"/>
      <c r="I58" s="50"/>
      <c r="J58" s="22"/>
    </row>
    <row r="59" spans="1:10" ht="13.8" x14ac:dyDescent="0.25">
      <c r="A59" s="295" t="s">
        <v>341</v>
      </c>
      <c r="B59" s="296"/>
      <c r="C59" s="297" t="s">
        <v>685</v>
      </c>
      <c r="D59" s="298"/>
      <c r="E59" s="298"/>
      <c r="F59" s="298"/>
      <c r="G59" s="298"/>
      <c r="H59" s="298"/>
      <c r="I59" s="298"/>
      <c r="J59" s="299"/>
    </row>
    <row r="60" spans="1:10" ht="14.4" customHeight="1" x14ac:dyDescent="0.25">
      <c r="A60" s="28"/>
      <c r="B60" s="29"/>
      <c r="C60" s="301" t="s">
        <v>342</v>
      </c>
      <c r="D60" s="301"/>
      <c r="E60" s="301"/>
      <c r="F60" s="301"/>
      <c r="G60" s="301"/>
      <c r="H60" s="29"/>
      <c r="I60" s="29"/>
      <c r="J60" s="30"/>
    </row>
    <row r="67" ht="27" customHeight="1" x14ac:dyDescent="0.25"/>
    <row r="71" ht="38.4" customHeight="1" x14ac:dyDescent="0.25"/>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workbookViewId="0">
      <selection sqref="A1:I1"/>
    </sheetView>
  </sheetViews>
  <sheetFormatPr defaultColWidth="8.88671875" defaultRowHeight="13.2" x14ac:dyDescent="0.25"/>
  <cols>
    <col min="1" max="7" width="8.88671875" style="12"/>
    <col min="8" max="9" width="15.6640625" style="34" customWidth="1"/>
    <col min="10" max="10" width="10.33203125" style="12" bestFit="1" customWidth="1"/>
    <col min="11" max="16384" width="8.88671875" style="12"/>
  </cols>
  <sheetData>
    <row r="1" spans="1:9" x14ac:dyDescent="0.25">
      <c r="A1" s="366" t="s">
        <v>1</v>
      </c>
      <c r="B1" s="367"/>
      <c r="C1" s="367"/>
      <c r="D1" s="367"/>
      <c r="E1" s="367"/>
      <c r="F1" s="367"/>
      <c r="G1" s="367"/>
      <c r="H1" s="367"/>
      <c r="I1" s="367"/>
    </row>
    <row r="2" spans="1:9" ht="12.75" customHeight="1" x14ac:dyDescent="0.25">
      <c r="A2" s="368" t="s">
        <v>470</v>
      </c>
      <c r="B2" s="369"/>
      <c r="C2" s="369"/>
      <c r="D2" s="369"/>
      <c r="E2" s="369"/>
      <c r="F2" s="369"/>
      <c r="G2" s="369"/>
      <c r="H2" s="369"/>
      <c r="I2" s="369"/>
    </row>
    <row r="3" spans="1:9" x14ac:dyDescent="0.25">
      <c r="A3" s="370" t="s">
        <v>279</v>
      </c>
      <c r="B3" s="371"/>
      <c r="C3" s="371"/>
      <c r="D3" s="371"/>
      <c r="E3" s="371"/>
      <c r="F3" s="371"/>
      <c r="G3" s="371"/>
      <c r="H3" s="371"/>
      <c r="I3" s="371"/>
    </row>
    <row r="4" spans="1:9" x14ac:dyDescent="0.25">
      <c r="A4" s="372" t="s">
        <v>469</v>
      </c>
      <c r="B4" s="373"/>
      <c r="C4" s="373"/>
      <c r="D4" s="373"/>
      <c r="E4" s="373"/>
      <c r="F4" s="373"/>
      <c r="G4" s="373"/>
      <c r="H4" s="373"/>
      <c r="I4" s="374"/>
    </row>
    <row r="5" spans="1:9" ht="31.2" thickBot="1" x14ac:dyDescent="0.3">
      <c r="A5" s="378" t="s">
        <v>2</v>
      </c>
      <c r="B5" s="379"/>
      <c r="C5" s="379"/>
      <c r="D5" s="379"/>
      <c r="E5" s="379"/>
      <c r="F5" s="380"/>
      <c r="G5" s="13" t="s">
        <v>104</v>
      </c>
      <c r="H5" s="32" t="s">
        <v>292</v>
      </c>
      <c r="I5" s="33" t="s">
        <v>297</v>
      </c>
    </row>
    <row r="6" spans="1:9" x14ac:dyDescent="0.25">
      <c r="A6" s="375">
        <v>1</v>
      </c>
      <c r="B6" s="376"/>
      <c r="C6" s="376"/>
      <c r="D6" s="376"/>
      <c r="E6" s="376"/>
      <c r="F6" s="377"/>
      <c r="G6" s="14">
        <v>2</v>
      </c>
      <c r="H6" s="15">
        <v>3</v>
      </c>
      <c r="I6" s="15">
        <v>4</v>
      </c>
    </row>
    <row r="7" spans="1:9" x14ac:dyDescent="0.25">
      <c r="A7" s="381"/>
      <c r="B7" s="381"/>
      <c r="C7" s="381"/>
      <c r="D7" s="381"/>
      <c r="E7" s="381"/>
      <c r="F7" s="381"/>
      <c r="G7" s="381"/>
      <c r="H7" s="381"/>
      <c r="I7" s="382"/>
    </row>
    <row r="8" spans="1:9" ht="12.75" customHeight="1" x14ac:dyDescent="0.25">
      <c r="A8" s="359" t="s">
        <v>4</v>
      </c>
      <c r="B8" s="359"/>
      <c r="C8" s="359"/>
      <c r="D8" s="359"/>
      <c r="E8" s="359"/>
      <c r="F8" s="359"/>
      <c r="G8" s="84">
        <v>1</v>
      </c>
      <c r="H8" s="105">
        <v>0</v>
      </c>
      <c r="I8" s="105">
        <v>0</v>
      </c>
    </row>
    <row r="9" spans="1:9" ht="12.75" customHeight="1" x14ac:dyDescent="0.25">
      <c r="A9" s="360" t="s">
        <v>5</v>
      </c>
      <c r="B9" s="360"/>
      <c r="C9" s="360"/>
      <c r="D9" s="360"/>
      <c r="E9" s="360"/>
      <c r="F9" s="360"/>
      <c r="G9" s="86">
        <v>2</v>
      </c>
      <c r="H9" s="87">
        <f>H10+H17+H27+H38+H43</f>
        <v>6087157859</v>
      </c>
      <c r="I9" s="87">
        <f>I10+I17+I27+I38+I43</f>
        <v>5671819566</v>
      </c>
    </row>
    <row r="10" spans="1:9" ht="12.75" customHeight="1" x14ac:dyDescent="0.25">
      <c r="A10" s="363" t="s">
        <v>6</v>
      </c>
      <c r="B10" s="363"/>
      <c r="C10" s="363"/>
      <c r="D10" s="363"/>
      <c r="E10" s="363"/>
      <c r="F10" s="363"/>
      <c r="G10" s="86">
        <v>3</v>
      </c>
      <c r="H10" s="87">
        <f>H11+H12+H13+H14+H15+H16</f>
        <v>46400186</v>
      </c>
      <c r="I10" s="87">
        <f>I11+I12+I13+I14+I15+I16</f>
        <v>39086495</v>
      </c>
    </row>
    <row r="11" spans="1:9" ht="12.75" customHeight="1" x14ac:dyDescent="0.25">
      <c r="A11" s="358" t="s">
        <v>7</v>
      </c>
      <c r="B11" s="358"/>
      <c r="C11" s="358"/>
      <c r="D11" s="358"/>
      <c r="E11" s="358"/>
      <c r="F11" s="358"/>
      <c r="G11" s="84">
        <v>4</v>
      </c>
      <c r="H11" s="85">
        <v>0</v>
      </c>
      <c r="I11" s="85">
        <v>0</v>
      </c>
    </row>
    <row r="12" spans="1:9" ht="23.4" customHeight="1" x14ac:dyDescent="0.25">
      <c r="A12" s="358" t="s">
        <v>8</v>
      </c>
      <c r="B12" s="358"/>
      <c r="C12" s="358"/>
      <c r="D12" s="358"/>
      <c r="E12" s="358"/>
      <c r="F12" s="358"/>
      <c r="G12" s="84">
        <v>5</v>
      </c>
      <c r="H12" s="85">
        <v>37551928</v>
      </c>
      <c r="I12" s="85">
        <v>30356827</v>
      </c>
    </row>
    <row r="13" spans="1:9" ht="12.75" customHeight="1" x14ac:dyDescent="0.25">
      <c r="A13" s="358" t="s">
        <v>9</v>
      </c>
      <c r="B13" s="358"/>
      <c r="C13" s="358"/>
      <c r="D13" s="358"/>
      <c r="E13" s="358"/>
      <c r="F13" s="358"/>
      <c r="G13" s="84">
        <v>6</v>
      </c>
      <c r="H13" s="85">
        <v>6567609</v>
      </c>
      <c r="I13" s="85">
        <v>6567609</v>
      </c>
    </row>
    <row r="14" spans="1:9" ht="12.75" customHeight="1" x14ac:dyDescent="0.25">
      <c r="A14" s="358" t="s">
        <v>10</v>
      </c>
      <c r="B14" s="358"/>
      <c r="C14" s="358"/>
      <c r="D14" s="358"/>
      <c r="E14" s="358"/>
      <c r="F14" s="358"/>
      <c r="G14" s="84">
        <v>7</v>
      </c>
      <c r="H14" s="85">
        <v>0</v>
      </c>
      <c r="I14" s="85">
        <v>0</v>
      </c>
    </row>
    <row r="15" spans="1:9" ht="12.75" customHeight="1" x14ac:dyDescent="0.25">
      <c r="A15" s="358" t="s">
        <v>11</v>
      </c>
      <c r="B15" s="358"/>
      <c r="C15" s="358"/>
      <c r="D15" s="358"/>
      <c r="E15" s="358"/>
      <c r="F15" s="358"/>
      <c r="G15" s="84">
        <v>8</v>
      </c>
      <c r="H15" s="85">
        <v>2280649</v>
      </c>
      <c r="I15" s="85">
        <v>2162059</v>
      </c>
    </row>
    <row r="16" spans="1:9" ht="12.75" customHeight="1" x14ac:dyDescent="0.25">
      <c r="A16" s="358" t="s">
        <v>12</v>
      </c>
      <c r="B16" s="358"/>
      <c r="C16" s="358"/>
      <c r="D16" s="358"/>
      <c r="E16" s="358"/>
      <c r="F16" s="358"/>
      <c r="G16" s="84">
        <v>9</v>
      </c>
      <c r="H16" s="85">
        <v>0</v>
      </c>
      <c r="I16" s="85">
        <v>0</v>
      </c>
    </row>
    <row r="17" spans="1:9" ht="12.75" customHeight="1" x14ac:dyDescent="0.25">
      <c r="A17" s="363" t="s">
        <v>13</v>
      </c>
      <c r="B17" s="363"/>
      <c r="C17" s="363"/>
      <c r="D17" s="363"/>
      <c r="E17" s="363"/>
      <c r="F17" s="363"/>
      <c r="G17" s="86">
        <v>10</v>
      </c>
      <c r="H17" s="87">
        <f>H18+H19+H20+H21+H22+H23+H24+H25+H26</f>
        <v>5662917241</v>
      </c>
      <c r="I17" s="87">
        <f>I18+I19+I20+I21+I22+I23+I24+I25+I26</f>
        <v>5221568500</v>
      </c>
    </row>
    <row r="18" spans="1:9" ht="12.75" customHeight="1" x14ac:dyDescent="0.25">
      <c r="A18" s="358" t="s">
        <v>14</v>
      </c>
      <c r="B18" s="358"/>
      <c r="C18" s="358"/>
      <c r="D18" s="358"/>
      <c r="E18" s="358"/>
      <c r="F18" s="358"/>
      <c r="G18" s="84">
        <v>11</v>
      </c>
      <c r="H18" s="85">
        <v>976429207</v>
      </c>
      <c r="I18" s="85">
        <v>980924514</v>
      </c>
    </row>
    <row r="19" spans="1:9" ht="12.75" customHeight="1" x14ac:dyDescent="0.25">
      <c r="A19" s="358" t="s">
        <v>15</v>
      </c>
      <c r="B19" s="358"/>
      <c r="C19" s="358"/>
      <c r="D19" s="358"/>
      <c r="E19" s="358"/>
      <c r="F19" s="358"/>
      <c r="G19" s="84">
        <v>12</v>
      </c>
      <c r="H19" s="85">
        <v>3560463801</v>
      </c>
      <c r="I19" s="85">
        <v>3363126345</v>
      </c>
    </row>
    <row r="20" spans="1:9" ht="12.75" customHeight="1" x14ac:dyDescent="0.25">
      <c r="A20" s="358" t="s">
        <v>16</v>
      </c>
      <c r="B20" s="358"/>
      <c r="C20" s="358"/>
      <c r="D20" s="358"/>
      <c r="E20" s="358"/>
      <c r="F20" s="358"/>
      <c r="G20" s="84">
        <v>13</v>
      </c>
      <c r="H20" s="85">
        <v>488743200</v>
      </c>
      <c r="I20" s="85">
        <v>432241488</v>
      </c>
    </row>
    <row r="21" spans="1:9" ht="12.75" customHeight="1" x14ac:dyDescent="0.25">
      <c r="A21" s="358" t="s">
        <v>17</v>
      </c>
      <c r="B21" s="358"/>
      <c r="C21" s="358"/>
      <c r="D21" s="358"/>
      <c r="E21" s="358"/>
      <c r="F21" s="358"/>
      <c r="G21" s="84">
        <v>14</v>
      </c>
      <c r="H21" s="85">
        <v>116542756</v>
      </c>
      <c r="I21" s="85">
        <v>100025874</v>
      </c>
    </row>
    <row r="22" spans="1:9" ht="12.75" customHeight="1" x14ac:dyDescent="0.25">
      <c r="A22" s="358" t="s">
        <v>18</v>
      </c>
      <c r="B22" s="358"/>
      <c r="C22" s="358"/>
      <c r="D22" s="358"/>
      <c r="E22" s="358"/>
      <c r="F22" s="358"/>
      <c r="G22" s="84">
        <v>15</v>
      </c>
      <c r="H22" s="85">
        <v>0</v>
      </c>
      <c r="I22" s="85">
        <v>0</v>
      </c>
    </row>
    <row r="23" spans="1:9" ht="12.75" customHeight="1" x14ac:dyDescent="0.25">
      <c r="A23" s="358" t="s">
        <v>19</v>
      </c>
      <c r="B23" s="358"/>
      <c r="C23" s="358"/>
      <c r="D23" s="358"/>
      <c r="E23" s="358"/>
      <c r="F23" s="358"/>
      <c r="G23" s="84">
        <v>16</v>
      </c>
      <c r="H23" s="85">
        <v>988061</v>
      </c>
      <c r="I23" s="85">
        <v>42528</v>
      </c>
    </row>
    <row r="24" spans="1:9" ht="12.75" customHeight="1" x14ac:dyDescent="0.25">
      <c r="A24" s="358" t="s">
        <v>20</v>
      </c>
      <c r="B24" s="358"/>
      <c r="C24" s="358"/>
      <c r="D24" s="358"/>
      <c r="E24" s="358"/>
      <c r="F24" s="358"/>
      <c r="G24" s="84">
        <v>17</v>
      </c>
      <c r="H24" s="85">
        <v>443016063</v>
      </c>
      <c r="I24" s="85">
        <v>288533889</v>
      </c>
    </row>
    <row r="25" spans="1:9" ht="12.75" customHeight="1" x14ac:dyDescent="0.25">
      <c r="A25" s="358" t="s">
        <v>21</v>
      </c>
      <c r="B25" s="358"/>
      <c r="C25" s="358"/>
      <c r="D25" s="358"/>
      <c r="E25" s="358"/>
      <c r="F25" s="358"/>
      <c r="G25" s="84">
        <v>18</v>
      </c>
      <c r="H25" s="85">
        <v>72791725</v>
      </c>
      <c r="I25" s="85">
        <v>53493881</v>
      </c>
    </row>
    <row r="26" spans="1:9" ht="12.75" customHeight="1" x14ac:dyDescent="0.25">
      <c r="A26" s="358" t="s">
        <v>22</v>
      </c>
      <c r="B26" s="358"/>
      <c r="C26" s="358"/>
      <c r="D26" s="358"/>
      <c r="E26" s="358"/>
      <c r="F26" s="358"/>
      <c r="G26" s="84">
        <v>19</v>
      </c>
      <c r="H26" s="85">
        <v>3942428</v>
      </c>
      <c r="I26" s="85">
        <v>3179981</v>
      </c>
    </row>
    <row r="27" spans="1:9" ht="12.75" customHeight="1" x14ac:dyDescent="0.25">
      <c r="A27" s="363" t="s">
        <v>23</v>
      </c>
      <c r="B27" s="363"/>
      <c r="C27" s="363"/>
      <c r="D27" s="363"/>
      <c r="E27" s="363"/>
      <c r="F27" s="363"/>
      <c r="G27" s="86">
        <v>20</v>
      </c>
      <c r="H27" s="87">
        <f>SUM(H28:H37)</f>
        <v>46430294</v>
      </c>
      <c r="I27" s="87">
        <f>SUM(I28:I37)</f>
        <v>82071741</v>
      </c>
    </row>
    <row r="28" spans="1:9" ht="12.75" customHeight="1" x14ac:dyDescent="0.25">
      <c r="A28" s="358" t="s">
        <v>24</v>
      </c>
      <c r="B28" s="358"/>
      <c r="C28" s="358"/>
      <c r="D28" s="358"/>
      <c r="E28" s="358"/>
      <c r="F28" s="358"/>
      <c r="G28" s="84">
        <v>21</v>
      </c>
      <c r="H28" s="85">
        <v>0</v>
      </c>
      <c r="I28" s="85">
        <v>0</v>
      </c>
    </row>
    <row r="29" spans="1:9" ht="12.75" customHeight="1" x14ac:dyDescent="0.25">
      <c r="A29" s="358" t="s">
        <v>25</v>
      </c>
      <c r="B29" s="358"/>
      <c r="C29" s="358"/>
      <c r="D29" s="358"/>
      <c r="E29" s="358"/>
      <c r="F29" s="358"/>
      <c r="G29" s="84">
        <v>22</v>
      </c>
      <c r="H29" s="85">
        <v>0</v>
      </c>
      <c r="I29" s="85">
        <v>0</v>
      </c>
    </row>
    <row r="30" spans="1:9" ht="12.75" customHeight="1" x14ac:dyDescent="0.25">
      <c r="A30" s="358" t="s">
        <v>26</v>
      </c>
      <c r="B30" s="358"/>
      <c r="C30" s="358"/>
      <c r="D30" s="358"/>
      <c r="E30" s="358"/>
      <c r="F30" s="358"/>
      <c r="G30" s="84">
        <v>23</v>
      </c>
      <c r="H30" s="85">
        <v>0</v>
      </c>
      <c r="I30" s="85">
        <v>0</v>
      </c>
    </row>
    <row r="31" spans="1:9" ht="24.6" customHeight="1" x14ac:dyDescent="0.25">
      <c r="A31" s="358" t="s">
        <v>27</v>
      </c>
      <c r="B31" s="358"/>
      <c r="C31" s="358"/>
      <c r="D31" s="358"/>
      <c r="E31" s="358"/>
      <c r="F31" s="358"/>
      <c r="G31" s="84">
        <v>24</v>
      </c>
      <c r="H31" s="85">
        <v>46054207</v>
      </c>
      <c r="I31" s="85">
        <v>76533067</v>
      </c>
    </row>
    <row r="32" spans="1:9" ht="24" customHeight="1" x14ac:dyDescent="0.25">
      <c r="A32" s="358" t="s">
        <v>28</v>
      </c>
      <c r="B32" s="358"/>
      <c r="C32" s="358"/>
      <c r="D32" s="358"/>
      <c r="E32" s="358"/>
      <c r="F32" s="358"/>
      <c r="G32" s="84">
        <v>25</v>
      </c>
      <c r="H32" s="85">
        <v>0</v>
      </c>
      <c r="I32" s="85">
        <v>0</v>
      </c>
    </row>
    <row r="33" spans="1:9" ht="26.4" customHeight="1" x14ac:dyDescent="0.25">
      <c r="A33" s="358" t="s">
        <v>29</v>
      </c>
      <c r="B33" s="358"/>
      <c r="C33" s="358"/>
      <c r="D33" s="358"/>
      <c r="E33" s="358"/>
      <c r="F33" s="358"/>
      <c r="G33" s="84">
        <v>26</v>
      </c>
      <c r="H33" s="85">
        <v>0</v>
      </c>
      <c r="I33" s="85">
        <v>0</v>
      </c>
    </row>
    <row r="34" spans="1:9" ht="12.75" customHeight="1" x14ac:dyDescent="0.25">
      <c r="A34" s="358" t="s">
        <v>30</v>
      </c>
      <c r="B34" s="358"/>
      <c r="C34" s="358"/>
      <c r="D34" s="358"/>
      <c r="E34" s="358"/>
      <c r="F34" s="358"/>
      <c r="G34" s="84">
        <v>27</v>
      </c>
      <c r="H34" s="85">
        <v>147054</v>
      </c>
      <c r="I34" s="85">
        <v>220812</v>
      </c>
    </row>
    <row r="35" spans="1:9" ht="12.75" customHeight="1" x14ac:dyDescent="0.25">
      <c r="A35" s="358" t="s">
        <v>31</v>
      </c>
      <c r="B35" s="358"/>
      <c r="C35" s="358"/>
      <c r="D35" s="358"/>
      <c r="E35" s="358"/>
      <c r="F35" s="358"/>
      <c r="G35" s="84">
        <v>28</v>
      </c>
      <c r="H35" s="85">
        <v>89033</v>
      </c>
      <c r="I35" s="85">
        <v>5177862</v>
      </c>
    </row>
    <row r="36" spans="1:9" ht="12.75" customHeight="1" x14ac:dyDescent="0.25">
      <c r="A36" s="358" t="s">
        <v>32</v>
      </c>
      <c r="B36" s="358"/>
      <c r="C36" s="358"/>
      <c r="D36" s="358"/>
      <c r="E36" s="358"/>
      <c r="F36" s="358"/>
      <c r="G36" s="84">
        <v>29</v>
      </c>
      <c r="H36" s="85">
        <v>0</v>
      </c>
      <c r="I36" s="85">
        <v>0</v>
      </c>
    </row>
    <row r="37" spans="1:9" ht="12.75" customHeight="1" x14ac:dyDescent="0.25">
      <c r="A37" s="358" t="s">
        <v>33</v>
      </c>
      <c r="B37" s="358"/>
      <c r="C37" s="358"/>
      <c r="D37" s="358"/>
      <c r="E37" s="358"/>
      <c r="F37" s="358"/>
      <c r="G37" s="84">
        <v>30</v>
      </c>
      <c r="H37" s="85">
        <v>140000</v>
      </c>
      <c r="I37" s="85">
        <v>140000</v>
      </c>
    </row>
    <row r="38" spans="1:9" ht="12.75" customHeight="1" x14ac:dyDescent="0.25">
      <c r="A38" s="363" t="s">
        <v>34</v>
      </c>
      <c r="B38" s="363"/>
      <c r="C38" s="363"/>
      <c r="D38" s="363"/>
      <c r="E38" s="363"/>
      <c r="F38" s="363"/>
      <c r="G38" s="86">
        <v>31</v>
      </c>
      <c r="H38" s="87">
        <f>H39+H40+H41+H42</f>
        <v>0</v>
      </c>
      <c r="I38" s="87">
        <f>I39+I40+I41+I42</f>
        <v>0</v>
      </c>
    </row>
    <row r="39" spans="1:9" ht="12.75" customHeight="1" x14ac:dyDescent="0.25">
      <c r="A39" s="358" t="s">
        <v>35</v>
      </c>
      <c r="B39" s="358"/>
      <c r="C39" s="358"/>
      <c r="D39" s="358"/>
      <c r="E39" s="358"/>
      <c r="F39" s="358"/>
      <c r="G39" s="84">
        <v>32</v>
      </c>
      <c r="H39" s="85">
        <v>0</v>
      </c>
      <c r="I39" s="85">
        <v>0</v>
      </c>
    </row>
    <row r="40" spans="1:9" ht="12.75" customHeight="1" x14ac:dyDescent="0.25">
      <c r="A40" s="358" t="s">
        <v>36</v>
      </c>
      <c r="B40" s="358"/>
      <c r="C40" s="358"/>
      <c r="D40" s="358"/>
      <c r="E40" s="358"/>
      <c r="F40" s="358"/>
      <c r="G40" s="84">
        <v>33</v>
      </c>
      <c r="H40" s="85">
        <v>0</v>
      </c>
      <c r="I40" s="85">
        <v>0</v>
      </c>
    </row>
    <row r="41" spans="1:9" ht="12.75" customHeight="1" x14ac:dyDescent="0.25">
      <c r="A41" s="358" t="s">
        <v>37</v>
      </c>
      <c r="B41" s="358"/>
      <c r="C41" s="358"/>
      <c r="D41" s="358"/>
      <c r="E41" s="358"/>
      <c r="F41" s="358"/>
      <c r="G41" s="84">
        <v>34</v>
      </c>
      <c r="H41" s="85">
        <v>0</v>
      </c>
      <c r="I41" s="85">
        <v>0</v>
      </c>
    </row>
    <row r="42" spans="1:9" ht="12.75" customHeight="1" x14ac:dyDescent="0.25">
      <c r="A42" s="358" t="s">
        <v>38</v>
      </c>
      <c r="B42" s="358"/>
      <c r="C42" s="358"/>
      <c r="D42" s="358"/>
      <c r="E42" s="358"/>
      <c r="F42" s="358"/>
      <c r="G42" s="84">
        <v>35</v>
      </c>
      <c r="H42" s="85">
        <v>0</v>
      </c>
      <c r="I42" s="85">
        <v>0</v>
      </c>
    </row>
    <row r="43" spans="1:9" ht="12.75" customHeight="1" x14ac:dyDescent="0.25">
      <c r="A43" s="361" t="s">
        <v>39</v>
      </c>
      <c r="B43" s="361"/>
      <c r="C43" s="361"/>
      <c r="D43" s="361"/>
      <c r="E43" s="361"/>
      <c r="F43" s="361"/>
      <c r="G43" s="84">
        <v>36</v>
      </c>
      <c r="H43" s="85">
        <v>331410138</v>
      </c>
      <c r="I43" s="85">
        <v>329092830</v>
      </c>
    </row>
    <row r="44" spans="1:9" ht="12.75" customHeight="1" x14ac:dyDescent="0.25">
      <c r="A44" s="360" t="s">
        <v>40</v>
      </c>
      <c r="B44" s="360"/>
      <c r="C44" s="360"/>
      <c r="D44" s="360"/>
      <c r="E44" s="360"/>
      <c r="F44" s="360"/>
      <c r="G44" s="86">
        <v>37</v>
      </c>
      <c r="H44" s="87">
        <f>H45+H53+H60+H70</f>
        <v>737066269</v>
      </c>
      <c r="I44" s="87">
        <f>I45+I53+I60+I70</f>
        <v>1217957755</v>
      </c>
    </row>
    <row r="45" spans="1:9" ht="12.75" customHeight="1" x14ac:dyDescent="0.25">
      <c r="A45" s="363" t="s">
        <v>41</v>
      </c>
      <c r="B45" s="363"/>
      <c r="C45" s="363"/>
      <c r="D45" s="363"/>
      <c r="E45" s="363"/>
      <c r="F45" s="363"/>
      <c r="G45" s="86">
        <v>38</v>
      </c>
      <c r="H45" s="87">
        <f>SUM(H46:H52)</f>
        <v>30335208</v>
      </c>
      <c r="I45" s="87">
        <f>SUM(I46:I52)</f>
        <v>26310071</v>
      </c>
    </row>
    <row r="46" spans="1:9" ht="12.75" customHeight="1" x14ac:dyDescent="0.25">
      <c r="A46" s="358" t="s">
        <v>42</v>
      </c>
      <c r="B46" s="358"/>
      <c r="C46" s="358"/>
      <c r="D46" s="358"/>
      <c r="E46" s="358"/>
      <c r="F46" s="358"/>
      <c r="G46" s="84">
        <v>39</v>
      </c>
      <c r="H46" s="85">
        <v>29329354</v>
      </c>
      <c r="I46" s="85">
        <v>25050909</v>
      </c>
    </row>
    <row r="47" spans="1:9" ht="12.75" customHeight="1" x14ac:dyDescent="0.25">
      <c r="A47" s="358" t="s">
        <v>43</v>
      </c>
      <c r="B47" s="358"/>
      <c r="C47" s="358"/>
      <c r="D47" s="358"/>
      <c r="E47" s="358"/>
      <c r="F47" s="358"/>
      <c r="G47" s="84">
        <v>40</v>
      </c>
      <c r="H47" s="85">
        <v>0</v>
      </c>
      <c r="I47" s="85">
        <v>0</v>
      </c>
    </row>
    <row r="48" spans="1:9" ht="12.75" customHeight="1" x14ac:dyDescent="0.25">
      <c r="A48" s="358" t="s">
        <v>44</v>
      </c>
      <c r="B48" s="358"/>
      <c r="C48" s="358"/>
      <c r="D48" s="358"/>
      <c r="E48" s="358"/>
      <c r="F48" s="358"/>
      <c r="G48" s="84">
        <v>41</v>
      </c>
      <c r="H48" s="85">
        <v>0</v>
      </c>
      <c r="I48" s="85">
        <v>0</v>
      </c>
    </row>
    <row r="49" spans="1:9" ht="12.75" customHeight="1" x14ac:dyDescent="0.25">
      <c r="A49" s="358" t="s">
        <v>45</v>
      </c>
      <c r="B49" s="358"/>
      <c r="C49" s="358"/>
      <c r="D49" s="358"/>
      <c r="E49" s="358"/>
      <c r="F49" s="358"/>
      <c r="G49" s="84">
        <v>42</v>
      </c>
      <c r="H49" s="85">
        <v>973867</v>
      </c>
      <c r="I49" s="85">
        <v>1230618</v>
      </c>
    </row>
    <row r="50" spans="1:9" ht="12.75" customHeight="1" x14ac:dyDescent="0.25">
      <c r="A50" s="358" t="s">
        <v>46</v>
      </c>
      <c r="B50" s="358"/>
      <c r="C50" s="358"/>
      <c r="D50" s="358"/>
      <c r="E50" s="358"/>
      <c r="F50" s="358"/>
      <c r="G50" s="84">
        <v>43</v>
      </c>
      <c r="H50" s="85">
        <v>31987</v>
      </c>
      <c r="I50" s="85">
        <v>28544</v>
      </c>
    </row>
    <row r="51" spans="1:9" ht="12.75" customHeight="1" x14ac:dyDescent="0.25">
      <c r="A51" s="358" t="s">
        <v>47</v>
      </c>
      <c r="B51" s="358"/>
      <c r="C51" s="358"/>
      <c r="D51" s="358"/>
      <c r="E51" s="358"/>
      <c r="F51" s="358"/>
      <c r="G51" s="84">
        <v>44</v>
      </c>
      <c r="H51" s="85">
        <v>0</v>
      </c>
      <c r="I51" s="85">
        <v>0</v>
      </c>
    </row>
    <row r="52" spans="1:9" ht="12.75" customHeight="1" x14ac:dyDescent="0.25">
      <c r="A52" s="358" t="s">
        <v>48</v>
      </c>
      <c r="B52" s="358"/>
      <c r="C52" s="358"/>
      <c r="D52" s="358"/>
      <c r="E52" s="358"/>
      <c r="F52" s="358"/>
      <c r="G52" s="84">
        <v>45</v>
      </c>
      <c r="H52" s="85">
        <v>0</v>
      </c>
      <c r="I52" s="85">
        <v>0</v>
      </c>
    </row>
    <row r="53" spans="1:9" ht="12.75" customHeight="1" x14ac:dyDescent="0.25">
      <c r="A53" s="363" t="s">
        <v>49</v>
      </c>
      <c r="B53" s="363"/>
      <c r="C53" s="363"/>
      <c r="D53" s="363"/>
      <c r="E53" s="363"/>
      <c r="F53" s="363"/>
      <c r="G53" s="86">
        <v>46</v>
      </c>
      <c r="H53" s="87">
        <f>SUM(H54:H59)</f>
        <v>40184920</v>
      </c>
      <c r="I53" s="87">
        <f>SUM(I54:I59)</f>
        <v>38388235</v>
      </c>
    </row>
    <row r="54" spans="1:9" ht="12.75" customHeight="1" x14ac:dyDescent="0.25">
      <c r="A54" s="358" t="s">
        <v>50</v>
      </c>
      <c r="B54" s="358"/>
      <c r="C54" s="358"/>
      <c r="D54" s="358"/>
      <c r="E54" s="358"/>
      <c r="F54" s="358"/>
      <c r="G54" s="84">
        <v>47</v>
      </c>
      <c r="H54" s="85">
        <v>0</v>
      </c>
      <c r="I54" s="85">
        <v>0</v>
      </c>
    </row>
    <row r="55" spans="1:9" ht="12.75" customHeight="1" x14ac:dyDescent="0.25">
      <c r="A55" s="358" t="s">
        <v>51</v>
      </c>
      <c r="B55" s="358"/>
      <c r="C55" s="358"/>
      <c r="D55" s="358"/>
      <c r="E55" s="358"/>
      <c r="F55" s="358"/>
      <c r="G55" s="84">
        <v>48</v>
      </c>
      <c r="H55" s="85">
        <v>1598603</v>
      </c>
      <c r="I55" s="85">
        <v>7293712</v>
      </c>
    </row>
    <row r="56" spans="1:9" ht="12.75" customHeight="1" x14ac:dyDescent="0.25">
      <c r="A56" s="358" t="s">
        <v>52</v>
      </c>
      <c r="B56" s="358"/>
      <c r="C56" s="358"/>
      <c r="D56" s="358"/>
      <c r="E56" s="358"/>
      <c r="F56" s="358"/>
      <c r="G56" s="84">
        <v>49</v>
      </c>
      <c r="H56" s="85">
        <v>23776150</v>
      </c>
      <c r="I56" s="85">
        <v>17995662</v>
      </c>
    </row>
    <row r="57" spans="1:9" ht="12.75" customHeight="1" x14ac:dyDescent="0.25">
      <c r="A57" s="358" t="s">
        <v>53</v>
      </c>
      <c r="B57" s="358"/>
      <c r="C57" s="358"/>
      <c r="D57" s="358"/>
      <c r="E57" s="358"/>
      <c r="F57" s="358"/>
      <c r="G57" s="84">
        <v>50</v>
      </c>
      <c r="H57" s="85">
        <v>297549</v>
      </c>
      <c r="I57" s="85">
        <v>738835</v>
      </c>
    </row>
    <row r="58" spans="1:9" ht="12.75" customHeight="1" x14ac:dyDescent="0.25">
      <c r="A58" s="358" t="s">
        <v>54</v>
      </c>
      <c r="B58" s="358"/>
      <c r="C58" s="358"/>
      <c r="D58" s="358"/>
      <c r="E58" s="358"/>
      <c r="F58" s="358"/>
      <c r="G58" s="84">
        <v>51</v>
      </c>
      <c r="H58" s="85">
        <v>10162443</v>
      </c>
      <c r="I58" s="85">
        <v>9116616</v>
      </c>
    </row>
    <row r="59" spans="1:9" ht="12.75" customHeight="1" x14ac:dyDescent="0.25">
      <c r="A59" s="358" t="s">
        <v>55</v>
      </c>
      <c r="B59" s="358"/>
      <c r="C59" s="358"/>
      <c r="D59" s="358"/>
      <c r="E59" s="358"/>
      <c r="F59" s="358"/>
      <c r="G59" s="84">
        <v>52</v>
      </c>
      <c r="H59" s="85">
        <v>4350175</v>
      </c>
      <c r="I59" s="85">
        <v>3243410</v>
      </c>
    </row>
    <row r="60" spans="1:9" ht="12.75" customHeight="1" x14ac:dyDescent="0.25">
      <c r="A60" s="363" t="s">
        <v>56</v>
      </c>
      <c r="B60" s="363"/>
      <c r="C60" s="363"/>
      <c r="D60" s="363"/>
      <c r="E60" s="363"/>
      <c r="F60" s="363"/>
      <c r="G60" s="86">
        <v>53</v>
      </c>
      <c r="H60" s="87">
        <f>SUM(H61:H69)</f>
        <v>613241</v>
      </c>
      <c r="I60" s="87">
        <f>SUM(I61:I69)</f>
        <v>38001625</v>
      </c>
    </row>
    <row r="61" spans="1:9" ht="12.75" customHeight="1" x14ac:dyDescent="0.25">
      <c r="A61" s="358" t="s">
        <v>24</v>
      </c>
      <c r="B61" s="358"/>
      <c r="C61" s="358"/>
      <c r="D61" s="358"/>
      <c r="E61" s="358"/>
      <c r="F61" s="358"/>
      <c r="G61" s="84">
        <v>54</v>
      </c>
      <c r="H61" s="85">
        <v>0</v>
      </c>
      <c r="I61" s="85">
        <v>0</v>
      </c>
    </row>
    <row r="62" spans="1:9" ht="12.75" customHeight="1" x14ac:dyDescent="0.25">
      <c r="A62" s="358" t="s">
        <v>25</v>
      </c>
      <c r="B62" s="358"/>
      <c r="C62" s="358"/>
      <c r="D62" s="358"/>
      <c r="E62" s="358"/>
      <c r="F62" s="358"/>
      <c r="G62" s="84">
        <v>55</v>
      </c>
      <c r="H62" s="85">
        <v>0</v>
      </c>
      <c r="I62" s="85">
        <v>0</v>
      </c>
    </row>
    <row r="63" spans="1:9" ht="12.75" customHeight="1" x14ac:dyDescent="0.25">
      <c r="A63" s="358" t="s">
        <v>26</v>
      </c>
      <c r="B63" s="358"/>
      <c r="C63" s="358"/>
      <c r="D63" s="358"/>
      <c r="E63" s="358"/>
      <c r="F63" s="358"/>
      <c r="G63" s="84">
        <v>56</v>
      </c>
      <c r="H63" s="85">
        <v>0</v>
      </c>
      <c r="I63" s="85">
        <v>0</v>
      </c>
    </row>
    <row r="64" spans="1:9" ht="23.4" customHeight="1" x14ac:dyDescent="0.25">
      <c r="A64" s="358" t="s">
        <v>57</v>
      </c>
      <c r="B64" s="358"/>
      <c r="C64" s="358"/>
      <c r="D64" s="358"/>
      <c r="E64" s="358"/>
      <c r="F64" s="358"/>
      <c r="G64" s="84">
        <v>57</v>
      </c>
      <c r="H64" s="85">
        <v>0</v>
      </c>
      <c r="I64" s="85">
        <v>0</v>
      </c>
    </row>
    <row r="65" spans="1:9" ht="21" customHeight="1" x14ac:dyDescent="0.25">
      <c r="A65" s="358" t="s">
        <v>28</v>
      </c>
      <c r="B65" s="358"/>
      <c r="C65" s="358"/>
      <c r="D65" s="358"/>
      <c r="E65" s="358"/>
      <c r="F65" s="358"/>
      <c r="G65" s="84">
        <v>58</v>
      </c>
      <c r="H65" s="85">
        <v>0</v>
      </c>
      <c r="I65" s="85">
        <v>0</v>
      </c>
    </row>
    <row r="66" spans="1:9" ht="22.95" customHeight="1" x14ac:dyDescent="0.25">
      <c r="A66" s="358" t="s">
        <v>29</v>
      </c>
      <c r="B66" s="358"/>
      <c r="C66" s="358"/>
      <c r="D66" s="358"/>
      <c r="E66" s="358"/>
      <c r="F66" s="358"/>
      <c r="G66" s="84">
        <v>59</v>
      </c>
      <c r="H66" s="85">
        <v>0</v>
      </c>
      <c r="I66" s="85">
        <v>0</v>
      </c>
    </row>
    <row r="67" spans="1:9" ht="12.75" customHeight="1" x14ac:dyDescent="0.25">
      <c r="A67" s="358" t="s">
        <v>30</v>
      </c>
      <c r="B67" s="358"/>
      <c r="C67" s="358"/>
      <c r="D67" s="358"/>
      <c r="E67" s="358"/>
      <c r="F67" s="358"/>
      <c r="G67" s="84">
        <v>60</v>
      </c>
      <c r="H67" s="85">
        <v>0</v>
      </c>
      <c r="I67" s="85">
        <v>0</v>
      </c>
    </row>
    <row r="68" spans="1:9" ht="12.75" customHeight="1" x14ac:dyDescent="0.25">
      <c r="A68" s="358" t="s">
        <v>31</v>
      </c>
      <c r="B68" s="358"/>
      <c r="C68" s="358"/>
      <c r="D68" s="358"/>
      <c r="E68" s="358"/>
      <c r="F68" s="358"/>
      <c r="G68" s="84">
        <v>61</v>
      </c>
      <c r="H68" s="85">
        <v>613241</v>
      </c>
      <c r="I68" s="85">
        <v>38001625</v>
      </c>
    </row>
    <row r="69" spans="1:9" ht="12.75" customHeight="1" x14ac:dyDescent="0.25">
      <c r="A69" s="358" t="s">
        <v>58</v>
      </c>
      <c r="B69" s="358"/>
      <c r="C69" s="358"/>
      <c r="D69" s="358"/>
      <c r="E69" s="358"/>
      <c r="F69" s="358"/>
      <c r="G69" s="84">
        <v>62</v>
      </c>
      <c r="H69" s="85">
        <v>0</v>
      </c>
      <c r="I69" s="85">
        <v>0</v>
      </c>
    </row>
    <row r="70" spans="1:9" ht="12.75" customHeight="1" x14ac:dyDescent="0.25">
      <c r="A70" s="361" t="s">
        <v>59</v>
      </c>
      <c r="B70" s="361"/>
      <c r="C70" s="361"/>
      <c r="D70" s="361"/>
      <c r="E70" s="361"/>
      <c r="F70" s="361"/>
      <c r="G70" s="84">
        <v>63</v>
      </c>
      <c r="H70" s="85">
        <v>665932900</v>
      </c>
      <c r="I70" s="85">
        <v>1115257824</v>
      </c>
    </row>
    <row r="71" spans="1:9" ht="12.75" customHeight="1" x14ac:dyDescent="0.25">
      <c r="A71" s="359" t="s">
        <v>60</v>
      </c>
      <c r="B71" s="359"/>
      <c r="C71" s="359"/>
      <c r="D71" s="359"/>
      <c r="E71" s="359"/>
      <c r="F71" s="359"/>
      <c r="G71" s="84">
        <v>64</v>
      </c>
      <c r="H71" s="85">
        <v>55358952</v>
      </c>
      <c r="I71" s="85">
        <v>23768145</v>
      </c>
    </row>
    <row r="72" spans="1:9" ht="12.75" customHeight="1" x14ac:dyDescent="0.25">
      <c r="A72" s="360" t="s">
        <v>61</v>
      </c>
      <c r="B72" s="360"/>
      <c r="C72" s="360"/>
      <c r="D72" s="360"/>
      <c r="E72" s="360"/>
      <c r="F72" s="360"/>
      <c r="G72" s="86">
        <v>65</v>
      </c>
      <c r="H72" s="87">
        <f>H8+H9+H44+H71</f>
        <v>6879583080</v>
      </c>
      <c r="I72" s="87">
        <f>I8+I9+I44+I71</f>
        <v>6913545466</v>
      </c>
    </row>
    <row r="73" spans="1:9" ht="12.75" customHeight="1" x14ac:dyDescent="0.25">
      <c r="A73" s="359" t="s">
        <v>62</v>
      </c>
      <c r="B73" s="359"/>
      <c r="C73" s="359"/>
      <c r="D73" s="359"/>
      <c r="E73" s="359"/>
      <c r="F73" s="359"/>
      <c r="G73" s="84">
        <v>66</v>
      </c>
      <c r="H73" s="85">
        <v>54261380</v>
      </c>
      <c r="I73" s="85">
        <v>54173148</v>
      </c>
    </row>
    <row r="74" spans="1:9" x14ac:dyDescent="0.25">
      <c r="A74" s="364" t="s">
        <v>63</v>
      </c>
      <c r="B74" s="365"/>
      <c r="C74" s="365"/>
      <c r="D74" s="365"/>
      <c r="E74" s="365"/>
      <c r="F74" s="365"/>
      <c r="G74" s="365"/>
      <c r="H74" s="365"/>
      <c r="I74" s="365"/>
    </row>
    <row r="75" spans="1:9" ht="12.75" customHeight="1" x14ac:dyDescent="0.25">
      <c r="A75" s="360" t="s">
        <v>351</v>
      </c>
      <c r="B75" s="360"/>
      <c r="C75" s="360"/>
      <c r="D75" s="360"/>
      <c r="E75" s="360"/>
      <c r="F75" s="360"/>
      <c r="G75" s="86">
        <v>67</v>
      </c>
      <c r="H75" s="87">
        <f>H76+H77+H78+H84+H85+H91+H94+H97</f>
        <v>2863857326</v>
      </c>
      <c r="I75" s="87">
        <f>I76+I77+I78+I84+I85+I91+I94+I97</f>
        <v>3311057807</v>
      </c>
    </row>
    <row r="76" spans="1:9" ht="12.75" customHeight="1" x14ac:dyDescent="0.25">
      <c r="A76" s="361" t="s">
        <v>64</v>
      </c>
      <c r="B76" s="361"/>
      <c r="C76" s="361"/>
      <c r="D76" s="361"/>
      <c r="E76" s="361"/>
      <c r="F76" s="361"/>
      <c r="G76" s="84">
        <v>68</v>
      </c>
      <c r="H76" s="88">
        <v>1672021210</v>
      </c>
      <c r="I76" s="88">
        <v>1672021210</v>
      </c>
    </row>
    <row r="77" spans="1:9" ht="12.75" customHeight="1" x14ac:dyDescent="0.25">
      <c r="A77" s="361" t="s">
        <v>65</v>
      </c>
      <c r="B77" s="361"/>
      <c r="C77" s="361"/>
      <c r="D77" s="361"/>
      <c r="E77" s="361"/>
      <c r="F77" s="361"/>
      <c r="G77" s="84">
        <v>69</v>
      </c>
      <c r="H77" s="88">
        <v>5223432</v>
      </c>
      <c r="I77" s="88">
        <v>5223432</v>
      </c>
    </row>
    <row r="78" spans="1:9" ht="12.75" customHeight="1" x14ac:dyDescent="0.25">
      <c r="A78" s="363" t="s">
        <v>66</v>
      </c>
      <c r="B78" s="363"/>
      <c r="C78" s="363"/>
      <c r="D78" s="363"/>
      <c r="E78" s="363"/>
      <c r="F78" s="363"/>
      <c r="G78" s="86">
        <v>70</v>
      </c>
      <c r="H78" s="87">
        <f>SUM(H79:H83)</f>
        <v>98511512</v>
      </c>
      <c r="I78" s="87">
        <f>SUM(I79:I83)</f>
        <v>98247550</v>
      </c>
    </row>
    <row r="79" spans="1:9" ht="12.75" customHeight="1" x14ac:dyDescent="0.25">
      <c r="A79" s="358" t="s">
        <v>67</v>
      </c>
      <c r="B79" s="358"/>
      <c r="C79" s="358"/>
      <c r="D79" s="358"/>
      <c r="E79" s="358"/>
      <c r="F79" s="358"/>
      <c r="G79" s="84">
        <v>71</v>
      </c>
      <c r="H79" s="88">
        <v>83601061</v>
      </c>
      <c r="I79" s="88">
        <v>83601061</v>
      </c>
    </row>
    <row r="80" spans="1:9" ht="12.75" customHeight="1" x14ac:dyDescent="0.25">
      <c r="A80" s="358" t="s">
        <v>68</v>
      </c>
      <c r="B80" s="358"/>
      <c r="C80" s="358"/>
      <c r="D80" s="358"/>
      <c r="E80" s="358"/>
      <c r="F80" s="358"/>
      <c r="G80" s="84">
        <v>72</v>
      </c>
      <c r="H80" s="88">
        <v>136815284</v>
      </c>
      <c r="I80" s="88">
        <v>136815284</v>
      </c>
    </row>
    <row r="81" spans="1:9" ht="12.75" customHeight="1" x14ac:dyDescent="0.25">
      <c r="A81" s="358" t="s">
        <v>69</v>
      </c>
      <c r="B81" s="358"/>
      <c r="C81" s="358"/>
      <c r="D81" s="358"/>
      <c r="E81" s="358"/>
      <c r="F81" s="358"/>
      <c r="G81" s="84">
        <v>73</v>
      </c>
      <c r="H81" s="88">
        <v>-124418267</v>
      </c>
      <c r="I81" s="88">
        <v>-124418267</v>
      </c>
    </row>
    <row r="82" spans="1:9" ht="12.75" customHeight="1" x14ac:dyDescent="0.25">
      <c r="A82" s="358" t="s">
        <v>70</v>
      </c>
      <c r="B82" s="358"/>
      <c r="C82" s="358"/>
      <c r="D82" s="358"/>
      <c r="E82" s="358"/>
      <c r="F82" s="358"/>
      <c r="G82" s="84">
        <v>74</v>
      </c>
      <c r="H82" s="88">
        <v>0</v>
      </c>
      <c r="I82" s="88">
        <v>0</v>
      </c>
    </row>
    <row r="83" spans="1:9" ht="12.75" customHeight="1" x14ac:dyDescent="0.25">
      <c r="A83" s="358" t="s">
        <v>71</v>
      </c>
      <c r="B83" s="358"/>
      <c r="C83" s="358"/>
      <c r="D83" s="358"/>
      <c r="E83" s="358"/>
      <c r="F83" s="358"/>
      <c r="G83" s="84">
        <v>75</v>
      </c>
      <c r="H83" s="88">
        <v>2513434</v>
      </c>
      <c r="I83" s="88">
        <v>2249472</v>
      </c>
    </row>
    <row r="84" spans="1:9" ht="12.75" customHeight="1" x14ac:dyDescent="0.25">
      <c r="A84" s="361" t="s">
        <v>72</v>
      </c>
      <c r="B84" s="361"/>
      <c r="C84" s="361"/>
      <c r="D84" s="361"/>
      <c r="E84" s="361"/>
      <c r="F84" s="361"/>
      <c r="G84" s="84">
        <v>76</v>
      </c>
      <c r="H84" s="88">
        <v>0</v>
      </c>
      <c r="I84" s="88">
        <v>0</v>
      </c>
    </row>
    <row r="85" spans="1:9" ht="12.75" customHeight="1" x14ac:dyDescent="0.25">
      <c r="A85" s="362" t="s">
        <v>445</v>
      </c>
      <c r="B85" s="362"/>
      <c r="C85" s="362"/>
      <c r="D85" s="362"/>
      <c r="E85" s="362"/>
      <c r="F85" s="362"/>
      <c r="G85" s="86">
        <v>77</v>
      </c>
      <c r="H85" s="87">
        <f>H86+H87+H88+H89+H90</f>
        <v>872</v>
      </c>
      <c r="I85" s="87">
        <f>I86+I87+I88+I89+I90</f>
        <v>81109</v>
      </c>
    </row>
    <row r="86" spans="1:9" ht="25.5" customHeight="1" x14ac:dyDescent="0.25">
      <c r="A86" s="358" t="s">
        <v>444</v>
      </c>
      <c r="B86" s="358"/>
      <c r="C86" s="358"/>
      <c r="D86" s="358"/>
      <c r="E86" s="358"/>
      <c r="F86" s="358"/>
      <c r="G86" s="84">
        <v>78</v>
      </c>
      <c r="H86" s="85">
        <v>872</v>
      </c>
      <c r="I86" s="85">
        <v>81109</v>
      </c>
    </row>
    <row r="87" spans="1:9" ht="12.75" customHeight="1" x14ac:dyDescent="0.25">
      <c r="A87" s="358" t="s">
        <v>73</v>
      </c>
      <c r="B87" s="358"/>
      <c r="C87" s="358"/>
      <c r="D87" s="358"/>
      <c r="E87" s="358"/>
      <c r="F87" s="358"/>
      <c r="G87" s="84">
        <v>79</v>
      </c>
      <c r="H87" s="85">
        <v>0</v>
      </c>
      <c r="I87" s="85">
        <v>0</v>
      </c>
    </row>
    <row r="88" spans="1:9" ht="12.75" customHeight="1" x14ac:dyDescent="0.25">
      <c r="A88" s="358" t="s">
        <v>74</v>
      </c>
      <c r="B88" s="358"/>
      <c r="C88" s="358"/>
      <c r="D88" s="358"/>
      <c r="E88" s="358"/>
      <c r="F88" s="358"/>
      <c r="G88" s="84">
        <v>80</v>
      </c>
      <c r="H88" s="85">
        <v>0</v>
      </c>
      <c r="I88" s="85">
        <v>0</v>
      </c>
    </row>
    <row r="89" spans="1:9" ht="12.75" customHeight="1" x14ac:dyDescent="0.25">
      <c r="A89" s="358" t="s">
        <v>343</v>
      </c>
      <c r="B89" s="358"/>
      <c r="C89" s="358"/>
      <c r="D89" s="358"/>
      <c r="E89" s="358"/>
      <c r="F89" s="358"/>
      <c r="G89" s="84">
        <v>81</v>
      </c>
      <c r="H89" s="85">
        <v>0</v>
      </c>
      <c r="I89" s="85">
        <v>0</v>
      </c>
    </row>
    <row r="90" spans="1:9" ht="24" customHeight="1" x14ac:dyDescent="0.25">
      <c r="A90" s="358" t="s">
        <v>344</v>
      </c>
      <c r="B90" s="358"/>
      <c r="C90" s="358"/>
      <c r="D90" s="358"/>
      <c r="E90" s="358"/>
      <c r="F90" s="358"/>
      <c r="G90" s="84">
        <v>82</v>
      </c>
      <c r="H90" s="85">
        <v>0</v>
      </c>
      <c r="I90" s="85">
        <v>0</v>
      </c>
    </row>
    <row r="91" spans="1:9" ht="12.75" customHeight="1" x14ac:dyDescent="0.25">
      <c r="A91" s="363" t="s">
        <v>345</v>
      </c>
      <c r="B91" s="363"/>
      <c r="C91" s="363"/>
      <c r="D91" s="363"/>
      <c r="E91" s="363"/>
      <c r="F91" s="363"/>
      <c r="G91" s="86">
        <v>83</v>
      </c>
      <c r="H91" s="87">
        <f>H92-H93</f>
        <v>715882878</v>
      </c>
      <c r="I91" s="87">
        <f>I92-I93</f>
        <v>388045406</v>
      </c>
    </row>
    <row r="92" spans="1:9" ht="12.75" customHeight="1" x14ac:dyDescent="0.25">
      <c r="A92" s="358" t="s">
        <v>75</v>
      </c>
      <c r="B92" s="358"/>
      <c r="C92" s="358"/>
      <c r="D92" s="358"/>
      <c r="E92" s="358"/>
      <c r="F92" s="358"/>
      <c r="G92" s="84">
        <v>84</v>
      </c>
      <c r="H92" s="88">
        <v>715882878</v>
      </c>
      <c r="I92" s="88">
        <v>388045406</v>
      </c>
    </row>
    <row r="93" spans="1:9" ht="12.75" customHeight="1" x14ac:dyDescent="0.25">
      <c r="A93" s="358" t="s">
        <v>76</v>
      </c>
      <c r="B93" s="358"/>
      <c r="C93" s="358"/>
      <c r="D93" s="358"/>
      <c r="E93" s="358"/>
      <c r="F93" s="358"/>
      <c r="G93" s="84">
        <v>85</v>
      </c>
      <c r="H93" s="88">
        <v>0</v>
      </c>
      <c r="I93" s="88">
        <v>0</v>
      </c>
    </row>
    <row r="94" spans="1:9" ht="12.75" customHeight="1" x14ac:dyDescent="0.25">
      <c r="A94" s="363" t="s">
        <v>346</v>
      </c>
      <c r="B94" s="363"/>
      <c r="C94" s="363"/>
      <c r="D94" s="363"/>
      <c r="E94" s="363"/>
      <c r="F94" s="363"/>
      <c r="G94" s="86">
        <v>86</v>
      </c>
      <c r="H94" s="87">
        <f>H95-H96</f>
        <v>-329593506</v>
      </c>
      <c r="I94" s="87">
        <f>I95-I96</f>
        <v>104374607</v>
      </c>
    </row>
    <row r="95" spans="1:9" ht="12.75" customHeight="1" x14ac:dyDescent="0.25">
      <c r="A95" s="358" t="s">
        <v>77</v>
      </c>
      <c r="B95" s="358"/>
      <c r="C95" s="358"/>
      <c r="D95" s="358"/>
      <c r="E95" s="358"/>
      <c r="F95" s="358"/>
      <c r="G95" s="84">
        <v>87</v>
      </c>
      <c r="H95" s="88">
        <v>0</v>
      </c>
      <c r="I95" s="88">
        <v>104374607</v>
      </c>
    </row>
    <row r="96" spans="1:9" ht="12.75" customHeight="1" x14ac:dyDescent="0.25">
      <c r="A96" s="358" t="s">
        <v>78</v>
      </c>
      <c r="B96" s="358"/>
      <c r="C96" s="358"/>
      <c r="D96" s="358"/>
      <c r="E96" s="358"/>
      <c r="F96" s="358"/>
      <c r="G96" s="84">
        <v>88</v>
      </c>
      <c r="H96" s="88">
        <v>329593506</v>
      </c>
      <c r="I96" s="88">
        <v>0</v>
      </c>
    </row>
    <row r="97" spans="1:9" ht="12.75" customHeight="1" x14ac:dyDescent="0.25">
      <c r="A97" s="361" t="s">
        <v>79</v>
      </c>
      <c r="B97" s="361"/>
      <c r="C97" s="361"/>
      <c r="D97" s="361"/>
      <c r="E97" s="361"/>
      <c r="F97" s="361"/>
      <c r="G97" s="84">
        <v>89</v>
      </c>
      <c r="H97" s="88">
        <v>701810928</v>
      </c>
      <c r="I97" s="88">
        <v>1043064493</v>
      </c>
    </row>
    <row r="98" spans="1:9" ht="12.75" customHeight="1" x14ac:dyDescent="0.25">
      <c r="A98" s="360" t="s">
        <v>347</v>
      </c>
      <c r="B98" s="360"/>
      <c r="C98" s="360"/>
      <c r="D98" s="360"/>
      <c r="E98" s="360"/>
      <c r="F98" s="360"/>
      <c r="G98" s="86">
        <v>90</v>
      </c>
      <c r="H98" s="87">
        <f>SUM(H99:H104)</f>
        <v>141118430</v>
      </c>
      <c r="I98" s="87">
        <f>SUM(I99:I104)</f>
        <v>166154627</v>
      </c>
    </row>
    <row r="99" spans="1:9" ht="12.75" customHeight="1" x14ac:dyDescent="0.25">
      <c r="A99" s="358" t="s">
        <v>80</v>
      </c>
      <c r="B99" s="358"/>
      <c r="C99" s="358"/>
      <c r="D99" s="358"/>
      <c r="E99" s="358"/>
      <c r="F99" s="358"/>
      <c r="G99" s="84">
        <v>91</v>
      </c>
      <c r="H99" s="88">
        <v>26089854</v>
      </c>
      <c r="I99" s="88">
        <v>29827505</v>
      </c>
    </row>
    <row r="100" spans="1:9" ht="12.75" customHeight="1" x14ac:dyDescent="0.25">
      <c r="A100" s="358" t="s">
        <v>81</v>
      </c>
      <c r="B100" s="358"/>
      <c r="C100" s="358"/>
      <c r="D100" s="358"/>
      <c r="E100" s="358"/>
      <c r="F100" s="358"/>
      <c r="G100" s="84">
        <v>92</v>
      </c>
      <c r="H100" s="88">
        <v>0</v>
      </c>
      <c r="I100" s="88">
        <v>0</v>
      </c>
    </row>
    <row r="101" spans="1:9" ht="12.75" customHeight="1" x14ac:dyDescent="0.25">
      <c r="A101" s="358" t="s">
        <v>82</v>
      </c>
      <c r="B101" s="358"/>
      <c r="C101" s="358"/>
      <c r="D101" s="358"/>
      <c r="E101" s="358"/>
      <c r="F101" s="358"/>
      <c r="G101" s="84">
        <v>93</v>
      </c>
      <c r="H101" s="88">
        <v>57420166</v>
      </c>
      <c r="I101" s="88">
        <v>50117237</v>
      </c>
    </row>
    <row r="102" spans="1:9" ht="12.75" customHeight="1" x14ac:dyDescent="0.25">
      <c r="A102" s="358" t="s">
        <v>83</v>
      </c>
      <c r="B102" s="358"/>
      <c r="C102" s="358"/>
      <c r="D102" s="358"/>
      <c r="E102" s="358"/>
      <c r="F102" s="358"/>
      <c r="G102" s="84">
        <v>94</v>
      </c>
      <c r="H102" s="85">
        <v>0</v>
      </c>
      <c r="I102" s="85">
        <v>0</v>
      </c>
    </row>
    <row r="103" spans="1:9" ht="12.75" customHeight="1" x14ac:dyDescent="0.25">
      <c r="A103" s="358" t="s">
        <v>84</v>
      </c>
      <c r="B103" s="358"/>
      <c r="C103" s="358"/>
      <c r="D103" s="358"/>
      <c r="E103" s="358"/>
      <c r="F103" s="358"/>
      <c r="G103" s="84">
        <v>95</v>
      </c>
      <c r="H103" s="85">
        <v>0</v>
      </c>
      <c r="I103" s="85">
        <v>0</v>
      </c>
    </row>
    <row r="104" spans="1:9" ht="12.75" customHeight="1" x14ac:dyDescent="0.25">
      <c r="A104" s="358" t="s">
        <v>85</v>
      </c>
      <c r="B104" s="358"/>
      <c r="C104" s="358"/>
      <c r="D104" s="358"/>
      <c r="E104" s="358"/>
      <c r="F104" s="358"/>
      <c r="G104" s="84">
        <v>96</v>
      </c>
      <c r="H104" s="85">
        <v>57608410</v>
      </c>
      <c r="I104" s="85">
        <v>86209885</v>
      </c>
    </row>
    <row r="105" spans="1:9" ht="12.75" customHeight="1" x14ac:dyDescent="0.25">
      <c r="A105" s="360" t="s">
        <v>348</v>
      </c>
      <c r="B105" s="360"/>
      <c r="C105" s="360"/>
      <c r="D105" s="360"/>
      <c r="E105" s="360"/>
      <c r="F105" s="360"/>
      <c r="G105" s="86">
        <v>97</v>
      </c>
      <c r="H105" s="87">
        <f>SUM(H106:H116)</f>
        <v>2867349347</v>
      </c>
      <c r="I105" s="87">
        <f>SUM(I106:I116)</f>
        <v>2614508279</v>
      </c>
    </row>
    <row r="106" spans="1:9" ht="12.75" customHeight="1" x14ac:dyDescent="0.25">
      <c r="A106" s="358" t="s">
        <v>86</v>
      </c>
      <c r="B106" s="358"/>
      <c r="C106" s="358"/>
      <c r="D106" s="358"/>
      <c r="E106" s="358"/>
      <c r="F106" s="358"/>
      <c r="G106" s="84">
        <v>98</v>
      </c>
      <c r="H106" s="89">
        <v>0</v>
      </c>
      <c r="I106" s="89">
        <v>0</v>
      </c>
    </row>
    <row r="107" spans="1:9" ht="12.75" customHeight="1" x14ac:dyDescent="0.25">
      <c r="A107" s="358" t="s">
        <v>87</v>
      </c>
      <c r="B107" s="358"/>
      <c r="C107" s="358"/>
      <c r="D107" s="358"/>
      <c r="E107" s="358"/>
      <c r="F107" s="358"/>
      <c r="G107" s="84">
        <v>99</v>
      </c>
      <c r="H107" s="88">
        <v>0</v>
      </c>
      <c r="I107" s="88">
        <v>0</v>
      </c>
    </row>
    <row r="108" spans="1:9" ht="12.75" customHeight="1" x14ac:dyDescent="0.25">
      <c r="A108" s="358" t="s">
        <v>88</v>
      </c>
      <c r="B108" s="358"/>
      <c r="C108" s="358"/>
      <c r="D108" s="358"/>
      <c r="E108" s="358"/>
      <c r="F108" s="358"/>
      <c r="G108" s="84">
        <v>100</v>
      </c>
      <c r="H108" s="88">
        <v>0</v>
      </c>
      <c r="I108" s="88">
        <v>0</v>
      </c>
    </row>
    <row r="109" spans="1:9" ht="22.2" customHeight="1" x14ac:dyDescent="0.25">
      <c r="A109" s="358" t="s">
        <v>89</v>
      </c>
      <c r="B109" s="358"/>
      <c r="C109" s="358"/>
      <c r="D109" s="358"/>
      <c r="E109" s="358"/>
      <c r="F109" s="358"/>
      <c r="G109" s="84">
        <v>101</v>
      </c>
      <c r="H109" s="88">
        <v>0</v>
      </c>
      <c r="I109" s="88">
        <v>0</v>
      </c>
    </row>
    <row r="110" spans="1:9" ht="12.75" customHeight="1" x14ac:dyDescent="0.25">
      <c r="A110" s="358" t="s">
        <v>90</v>
      </c>
      <c r="B110" s="358"/>
      <c r="C110" s="358"/>
      <c r="D110" s="358"/>
      <c r="E110" s="358"/>
      <c r="F110" s="358"/>
      <c r="G110" s="84">
        <v>102</v>
      </c>
      <c r="H110" s="88">
        <v>0</v>
      </c>
      <c r="I110" s="88">
        <v>0</v>
      </c>
    </row>
    <row r="111" spans="1:9" ht="12.75" customHeight="1" x14ac:dyDescent="0.25">
      <c r="A111" s="358" t="s">
        <v>91</v>
      </c>
      <c r="B111" s="358"/>
      <c r="C111" s="358"/>
      <c r="D111" s="358"/>
      <c r="E111" s="358"/>
      <c r="F111" s="358"/>
      <c r="G111" s="84">
        <v>103</v>
      </c>
      <c r="H111" s="88">
        <v>2770275555</v>
      </c>
      <c r="I111" s="88">
        <v>2547107295</v>
      </c>
    </row>
    <row r="112" spans="1:9" ht="12.75" customHeight="1" x14ac:dyDescent="0.25">
      <c r="A112" s="358" t="s">
        <v>92</v>
      </c>
      <c r="B112" s="358"/>
      <c r="C112" s="358"/>
      <c r="D112" s="358"/>
      <c r="E112" s="358"/>
      <c r="F112" s="358"/>
      <c r="G112" s="84">
        <v>104</v>
      </c>
      <c r="H112" s="88">
        <v>0</v>
      </c>
      <c r="I112" s="88">
        <v>0</v>
      </c>
    </row>
    <row r="113" spans="1:9" ht="12.75" customHeight="1" x14ac:dyDescent="0.25">
      <c r="A113" s="358" t="s">
        <v>93</v>
      </c>
      <c r="B113" s="358"/>
      <c r="C113" s="358"/>
      <c r="D113" s="358"/>
      <c r="E113" s="358"/>
      <c r="F113" s="358"/>
      <c r="G113" s="84">
        <v>105</v>
      </c>
      <c r="H113" s="89">
        <v>0</v>
      </c>
      <c r="I113" s="89">
        <v>0</v>
      </c>
    </row>
    <row r="114" spans="1:9" ht="12.75" customHeight="1" x14ac:dyDescent="0.25">
      <c r="A114" s="358" t="s">
        <v>94</v>
      </c>
      <c r="B114" s="358"/>
      <c r="C114" s="358"/>
      <c r="D114" s="358"/>
      <c r="E114" s="358"/>
      <c r="F114" s="358"/>
      <c r="G114" s="84">
        <v>106</v>
      </c>
      <c r="H114" s="88">
        <v>0</v>
      </c>
      <c r="I114" s="88">
        <v>0</v>
      </c>
    </row>
    <row r="115" spans="1:9" ht="12.75" customHeight="1" x14ac:dyDescent="0.25">
      <c r="A115" s="358" t="s">
        <v>95</v>
      </c>
      <c r="B115" s="358"/>
      <c r="C115" s="358"/>
      <c r="D115" s="358"/>
      <c r="E115" s="358"/>
      <c r="F115" s="358"/>
      <c r="G115" s="84">
        <v>107</v>
      </c>
      <c r="H115" s="85">
        <v>38781433</v>
      </c>
      <c r="I115" s="85">
        <v>15636060</v>
      </c>
    </row>
    <row r="116" spans="1:9" ht="12.75" customHeight="1" x14ac:dyDescent="0.25">
      <c r="A116" s="358" t="s">
        <v>96</v>
      </c>
      <c r="B116" s="358"/>
      <c r="C116" s="358"/>
      <c r="D116" s="358"/>
      <c r="E116" s="358"/>
      <c r="F116" s="358"/>
      <c r="G116" s="84">
        <v>108</v>
      </c>
      <c r="H116" s="85">
        <v>58292359</v>
      </c>
      <c r="I116" s="85">
        <v>51764924</v>
      </c>
    </row>
    <row r="117" spans="1:9" ht="12.75" customHeight="1" x14ac:dyDescent="0.25">
      <c r="A117" s="360" t="s">
        <v>349</v>
      </c>
      <c r="B117" s="360"/>
      <c r="C117" s="360"/>
      <c r="D117" s="360"/>
      <c r="E117" s="360"/>
      <c r="F117" s="360"/>
      <c r="G117" s="86">
        <v>109</v>
      </c>
      <c r="H117" s="87">
        <f>SUM(H118:H131)</f>
        <v>934437190</v>
      </c>
      <c r="I117" s="87">
        <f>SUM(I118:I131)</f>
        <v>733966582</v>
      </c>
    </row>
    <row r="118" spans="1:9" ht="12.75" customHeight="1" x14ac:dyDescent="0.25">
      <c r="A118" s="358" t="s">
        <v>86</v>
      </c>
      <c r="B118" s="358"/>
      <c r="C118" s="358"/>
      <c r="D118" s="358"/>
      <c r="E118" s="358"/>
      <c r="F118" s="358"/>
      <c r="G118" s="84">
        <v>110</v>
      </c>
      <c r="H118" s="88">
        <v>0</v>
      </c>
      <c r="I118" s="88">
        <v>0</v>
      </c>
    </row>
    <row r="119" spans="1:9" ht="12.75" customHeight="1" x14ac:dyDescent="0.25">
      <c r="A119" s="358" t="s">
        <v>87</v>
      </c>
      <c r="B119" s="358"/>
      <c r="C119" s="358"/>
      <c r="D119" s="358"/>
      <c r="E119" s="358"/>
      <c r="F119" s="358"/>
      <c r="G119" s="84">
        <v>111</v>
      </c>
      <c r="H119" s="88">
        <v>0</v>
      </c>
      <c r="I119" s="88">
        <v>0</v>
      </c>
    </row>
    <row r="120" spans="1:9" ht="12.75" customHeight="1" x14ac:dyDescent="0.25">
      <c r="A120" s="358" t="s">
        <v>88</v>
      </c>
      <c r="B120" s="358"/>
      <c r="C120" s="358"/>
      <c r="D120" s="358"/>
      <c r="E120" s="358"/>
      <c r="F120" s="358"/>
      <c r="G120" s="84">
        <v>112</v>
      </c>
      <c r="H120" s="88">
        <v>0</v>
      </c>
      <c r="I120" s="88">
        <v>39205</v>
      </c>
    </row>
    <row r="121" spans="1:9" ht="25.95" customHeight="1" x14ac:dyDescent="0.25">
      <c r="A121" s="358" t="s">
        <v>89</v>
      </c>
      <c r="B121" s="358"/>
      <c r="C121" s="358"/>
      <c r="D121" s="358"/>
      <c r="E121" s="358"/>
      <c r="F121" s="358"/>
      <c r="G121" s="84">
        <v>113</v>
      </c>
      <c r="H121" s="88">
        <v>0</v>
      </c>
      <c r="I121" s="88">
        <v>0</v>
      </c>
    </row>
    <row r="122" spans="1:9" ht="12.75" customHeight="1" x14ac:dyDescent="0.25">
      <c r="A122" s="358" t="s">
        <v>90</v>
      </c>
      <c r="B122" s="358"/>
      <c r="C122" s="358"/>
      <c r="D122" s="358"/>
      <c r="E122" s="358"/>
      <c r="F122" s="358"/>
      <c r="G122" s="84">
        <v>114</v>
      </c>
      <c r="H122" s="88">
        <v>5304000</v>
      </c>
      <c r="I122" s="88">
        <v>0</v>
      </c>
    </row>
    <row r="123" spans="1:9" ht="12.75" customHeight="1" x14ac:dyDescent="0.25">
      <c r="A123" s="358" t="s">
        <v>91</v>
      </c>
      <c r="B123" s="358"/>
      <c r="C123" s="358"/>
      <c r="D123" s="358"/>
      <c r="E123" s="358"/>
      <c r="F123" s="358"/>
      <c r="G123" s="84">
        <v>115</v>
      </c>
      <c r="H123" s="88">
        <v>733061607</v>
      </c>
      <c r="I123" s="88">
        <v>565523996</v>
      </c>
    </row>
    <row r="124" spans="1:9" ht="12.75" customHeight="1" x14ac:dyDescent="0.25">
      <c r="A124" s="358" t="s">
        <v>92</v>
      </c>
      <c r="B124" s="358"/>
      <c r="C124" s="358"/>
      <c r="D124" s="358"/>
      <c r="E124" s="358"/>
      <c r="F124" s="358"/>
      <c r="G124" s="84">
        <v>116</v>
      </c>
      <c r="H124" s="88">
        <v>69608737</v>
      </c>
      <c r="I124" s="88">
        <v>40344672</v>
      </c>
    </row>
    <row r="125" spans="1:9" ht="12.75" customHeight="1" x14ac:dyDescent="0.25">
      <c r="A125" s="358" t="s">
        <v>93</v>
      </c>
      <c r="B125" s="358"/>
      <c r="C125" s="358"/>
      <c r="D125" s="358"/>
      <c r="E125" s="358"/>
      <c r="F125" s="358"/>
      <c r="G125" s="84">
        <v>117</v>
      </c>
      <c r="H125" s="88">
        <v>61808783</v>
      </c>
      <c r="I125" s="88">
        <v>67470609</v>
      </c>
    </row>
    <row r="126" spans="1:9" x14ac:dyDescent="0.25">
      <c r="A126" s="358" t="s">
        <v>94</v>
      </c>
      <c r="B126" s="358"/>
      <c r="C126" s="358"/>
      <c r="D126" s="358"/>
      <c r="E126" s="358"/>
      <c r="F126" s="358"/>
      <c r="G126" s="84">
        <v>118</v>
      </c>
      <c r="H126" s="88">
        <v>6625196</v>
      </c>
      <c r="I126" s="88">
        <v>0</v>
      </c>
    </row>
    <row r="127" spans="1:9" x14ac:dyDescent="0.25">
      <c r="A127" s="358" t="s">
        <v>97</v>
      </c>
      <c r="B127" s="358"/>
      <c r="C127" s="358"/>
      <c r="D127" s="358"/>
      <c r="E127" s="358"/>
      <c r="F127" s="358"/>
      <c r="G127" s="84">
        <v>119</v>
      </c>
      <c r="H127" s="88">
        <v>19186775</v>
      </c>
      <c r="I127" s="88">
        <v>28794007</v>
      </c>
    </row>
    <row r="128" spans="1:9" x14ac:dyDescent="0.25">
      <c r="A128" s="358" t="s">
        <v>98</v>
      </c>
      <c r="B128" s="358"/>
      <c r="C128" s="358"/>
      <c r="D128" s="358"/>
      <c r="E128" s="358"/>
      <c r="F128" s="358"/>
      <c r="G128" s="84">
        <v>120</v>
      </c>
      <c r="H128" s="88">
        <v>6130006</v>
      </c>
      <c r="I128" s="88">
        <v>16508477</v>
      </c>
    </row>
    <row r="129" spans="1:9" x14ac:dyDescent="0.25">
      <c r="A129" s="358" t="s">
        <v>99</v>
      </c>
      <c r="B129" s="358"/>
      <c r="C129" s="358"/>
      <c r="D129" s="358"/>
      <c r="E129" s="358"/>
      <c r="F129" s="358"/>
      <c r="G129" s="84">
        <v>121</v>
      </c>
      <c r="H129" s="88">
        <v>389276</v>
      </c>
      <c r="I129" s="88">
        <v>379676</v>
      </c>
    </row>
    <row r="130" spans="1:9" x14ac:dyDescent="0.25">
      <c r="A130" s="358" t="s">
        <v>100</v>
      </c>
      <c r="B130" s="358"/>
      <c r="C130" s="358"/>
      <c r="D130" s="358"/>
      <c r="E130" s="358"/>
      <c r="F130" s="358"/>
      <c r="G130" s="84">
        <v>122</v>
      </c>
      <c r="H130" s="85">
        <v>0</v>
      </c>
      <c r="I130" s="85">
        <v>0</v>
      </c>
    </row>
    <row r="131" spans="1:9" x14ac:dyDescent="0.25">
      <c r="A131" s="358" t="s">
        <v>101</v>
      </c>
      <c r="B131" s="358"/>
      <c r="C131" s="358"/>
      <c r="D131" s="358"/>
      <c r="E131" s="358"/>
      <c r="F131" s="358"/>
      <c r="G131" s="84">
        <v>123</v>
      </c>
      <c r="H131" s="85">
        <v>32322810</v>
      </c>
      <c r="I131" s="85">
        <v>14905940</v>
      </c>
    </row>
    <row r="132" spans="1:9" ht="22.2" customHeight="1" x14ac:dyDescent="0.25">
      <c r="A132" s="359" t="s">
        <v>102</v>
      </c>
      <c r="B132" s="359"/>
      <c r="C132" s="359"/>
      <c r="D132" s="359"/>
      <c r="E132" s="359"/>
      <c r="F132" s="359"/>
      <c r="G132" s="84">
        <v>124</v>
      </c>
      <c r="H132" s="85">
        <v>72820787</v>
      </c>
      <c r="I132" s="85">
        <v>87858171</v>
      </c>
    </row>
    <row r="133" spans="1:9" x14ac:dyDescent="0.25">
      <c r="A133" s="360" t="s">
        <v>350</v>
      </c>
      <c r="B133" s="360"/>
      <c r="C133" s="360"/>
      <c r="D133" s="360"/>
      <c r="E133" s="360"/>
      <c r="F133" s="360"/>
      <c r="G133" s="86">
        <v>125</v>
      </c>
      <c r="H133" s="87">
        <f>H75+H98+H105+H117+H132</f>
        <v>6879583080</v>
      </c>
      <c r="I133" s="87">
        <f>I75+I98+I105+I117+I132</f>
        <v>6913545466</v>
      </c>
    </row>
    <row r="134" spans="1:9" x14ac:dyDescent="0.25">
      <c r="A134" s="359" t="s">
        <v>103</v>
      </c>
      <c r="B134" s="359"/>
      <c r="C134" s="359"/>
      <c r="D134" s="359"/>
      <c r="E134" s="359"/>
      <c r="F134" s="359"/>
      <c r="G134" s="84">
        <v>126</v>
      </c>
      <c r="H134" s="85">
        <v>54261380</v>
      </c>
      <c r="I134" s="85">
        <v>54173148</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topLeftCell="A103" workbookViewId="0">
      <selection activeCell="I12" sqref="I12"/>
    </sheetView>
  </sheetViews>
  <sheetFormatPr defaultRowHeight="13.2" x14ac:dyDescent="0.25"/>
  <cols>
    <col min="1" max="7" width="9.109375" style="10"/>
    <col min="8" max="9" width="18.5546875" style="31" customWidth="1"/>
    <col min="10" max="263" width="9.109375" style="10"/>
    <col min="264" max="264" width="9.88671875" style="10" bestFit="1" customWidth="1"/>
    <col min="265" max="265" width="11.6640625" style="10" bestFit="1" customWidth="1"/>
    <col min="266" max="519" width="9.109375" style="10"/>
    <col min="520" max="520" width="9.88671875" style="10" bestFit="1" customWidth="1"/>
    <col min="521" max="521" width="11.6640625" style="10" bestFit="1" customWidth="1"/>
    <col min="522" max="775" width="9.109375" style="10"/>
    <col min="776" max="776" width="9.88671875" style="10" bestFit="1" customWidth="1"/>
    <col min="777" max="777" width="11.6640625" style="10" bestFit="1" customWidth="1"/>
    <col min="778" max="1031" width="9.109375" style="10"/>
    <col min="1032" max="1032" width="9.88671875" style="10" bestFit="1" customWidth="1"/>
    <col min="1033" max="1033" width="11.6640625" style="10" bestFit="1" customWidth="1"/>
    <col min="1034" max="1287" width="9.109375" style="10"/>
    <col min="1288" max="1288" width="9.88671875" style="10" bestFit="1" customWidth="1"/>
    <col min="1289" max="1289" width="11.6640625" style="10" bestFit="1" customWidth="1"/>
    <col min="1290" max="1543" width="9.109375" style="10"/>
    <col min="1544" max="1544" width="9.88671875" style="10" bestFit="1" customWidth="1"/>
    <col min="1545" max="1545" width="11.6640625" style="10" bestFit="1" customWidth="1"/>
    <col min="1546" max="1799" width="9.109375" style="10"/>
    <col min="1800" max="1800" width="9.88671875" style="10" bestFit="1" customWidth="1"/>
    <col min="1801" max="1801" width="11.6640625" style="10" bestFit="1" customWidth="1"/>
    <col min="1802" max="2055" width="9.109375" style="10"/>
    <col min="2056" max="2056" width="9.88671875" style="10" bestFit="1" customWidth="1"/>
    <col min="2057" max="2057" width="11.6640625" style="10" bestFit="1" customWidth="1"/>
    <col min="2058" max="2311" width="9.109375" style="10"/>
    <col min="2312" max="2312" width="9.88671875" style="10" bestFit="1" customWidth="1"/>
    <col min="2313" max="2313" width="11.6640625" style="10" bestFit="1" customWidth="1"/>
    <col min="2314" max="2567" width="9.109375" style="10"/>
    <col min="2568" max="2568" width="9.88671875" style="10" bestFit="1" customWidth="1"/>
    <col min="2569" max="2569" width="11.6640625" style="10" bestFit="1" customWidth="1"/>
    <col min="2570" max="2823" width="9.109375" style="10"/>
    <col min="2824" max="2824" width="9.88671875" style="10" bestFit="1" customWidth="1"/>
    <col min="2825" max="2825" width="11.6640625" style="10" bestFit="1" customWidth="1"/>
    <col min="2826" max="3079" width="9.109375" style="10"/>
    <col min="3080" max="3080" width="9.88671875" style="10" bestFit="1" customWidth="1"/>
    <col min="3081" max="3081" width="11.6640625" style="10" bestFit="1" customWidth="1"/>
    <col min="3082" max="3335" width="9.109375" style="10"/>
    <col min="3336" max="3336" width="9.88671875" style="10" bestFit="1" customWidth="1"/>
    <col min="3337" max="3337" width="11.6640625" style="10" bestFit="1" customWidth="1"/>
    <col min="3338" max="3591" width="9.109375" style="10"/>
    <col min="3592" max="3592" width="9.88671875" style="10" bestFit="1" customWidth="1"/>
    <col min="3593" max="3593" width="11.6640625" style="10" bestFit="1" customWidth="1"/>
    <col min="3594" max="3847" width="9.109375" style="10"/>
    <col min="3848" max="3848" width="9.88671875" style="10" bestFit="1" customWidth="1"/>
    <col min="3849" max="3849" width="11.6640625" style="10" bestFit="1" customWidth="1"/>
    <col min="3850" max="4103" width="9.109375" style="10"/>
    <col min="4104" max="4104" width="9.88671875" style="10" bestFit="1" customWidth="1"/>
    <col min="4105" max="4105" width="11.6640625" style="10" bestFit="1" customWidth="1"/>
    <col min="4106" max="4359" width="9.109375" style="10"/>
    <col min="4360" max="4360" width="9.88671875" style="10" bestFit="1" customWidth="1"/>
    <col min="4361" max="4361" width="11.6640625" style="10" bestFit="1" customWidth="1"/>
    <col min="4362" max="4615" width="9.109375" style="10"/>
    <col min="4616" max="4616" width="9.88671875" style="10" bestFit="1" customWidth="1"/>
    <col min="4617" max="4617" width="11.6640625" style="10" bestFit="1" customWidth="1"/>
    <col min="4618" max="4871" width="9.109375" style="10"/>
    <col min="4872" max="4872" width="9.88671875" style="10" bestFit="1" customWidth="1"/>
    <col min="4873" max="4873" width="11.6640625" style="10" bestFit="1" customWidth="1"/>
    <col min="4874" max="5127" width="9.109375" style="10"/>
    <col min="5128" max="5128" width="9.88671875" style="10" bestFit="1" customWidth="1"/>
    <col min="5129" max="5129" width="11.6640625" style="10" bestFit="1" customWidth="1"/>
    <col min="5130" max="5383" width="9.109375" style="10"/>
    <col min="5384" max="5384" width="9.88671875" style="10" bestFit="1" customWidth="1"/>
    <col min="5385" max="5385" width="11.6640625" style="10" bestFit="1" customWidth="1"/>
    <col min="5386" max="5639" width="9.109375" style="10"/>
    <col min="5640" max="5640" width="9.88671875" style="10" bestFit="1" customWidth="1"/>
    <col min="5641" max="5641" width="11.6640625" style="10" bestFit="1" customWidth="1"/>
    <col min="5642" max="5895" width="9.109375" style="10"/>
    <col min="5896" max="5896" width="9.88671875" style="10" bestFit="1" customWidth="1"/>
    <col min="5897" max="5897" width="11.6640625" style="10" bestFit="1" customWidth="1"/>
    <col min="5898" max="6151" width="9.109375" style="10"/>
    <col min="6152" max="6152" width="9.88671875" style="10" bestFit="1" customWidth="1"/>
    <col min="6153" max="6153" width="11.6640625" style="10" bestFit="1" customWidth="1"/>
    <col min="6154" max="6407" width="9.109375" style="10"/>
    <col min="6408" max="6408" width="9.88671875" style="10" bestFit="1" customWidth="1"/>
    <col min="6409" max="6409" width="11.6640625" style="10" bestFit="1" customWidth="1"/>
    <col min="6410" max="6663" width="9.109375" style="10"/>
    <col min="6664" max="6664" width="9.88671875" style="10" bestFit="1" customWidth="1"/>
    <col min="6665" max="6665" width="11.6640625" style="10" bestFit="1" customWidth="1"/>
    <col min="6666" max="6919" width="9.109375" style="10"/>
    <col min="6920" max="6920" width="9.88671875" style="10" bestFit="1" customWidth="1"/>
    <col min="6921" max="6921" width="11.6640625" style="10" bestFit="1" customWidth="1"/>
    <col min="6922" max="7175" width="9.109375" style="10"/>
    <col min="7176" max="7176" width="9.88671875" style="10" bestFit="1" customWidth="1"/>
    <col min="7177" max="7177" width="11.6640625" style="10" bestFit="1" customWidth="1"/>
    <col min="7178" max="7431" width="9.109375" style="10"/>
    <col min="7432" max="7432" width="9.88671875" style="10" bestFit="1" customWidth="1"/>
    <col min="7433" max="7433" width="11.6640625" style="10" bestFit="1" customWidth="1"/>
    <col min="7434" max="7687" width="9.109375" style="10"/>
    <col min="7688" max="7688" width="9.88671875" style="10" bestFit="1" customWidth="1"/>
    <col min="7689" max="7689" width="11.6640625" style="10" bestFit="1" customWidth="1"/>
    <col min="7690" max="7943" width="9.109375" style="10"/>
    <col min="7944" max="7944" width="9.88671875" style="10" bestFit="1" customWidth="1"/>
    <col min="7945" max="7945" width="11.6640625" style="10" bestFit="1" customWidth="1"/>
    <col min="7946" max="8199" width="9.109375" style="10"/>
    <col min="8200" max="8200" width="9.88671875" style="10" bestFit="1" customWidth="1"/>
    <col min="8201" max="8201" width="11.6640625" style="10" bestFit="1" customWidth="1"/>
    <col min="8202" max="8455" width="9.109375" style="10"/>
    <col min="8456" max="8456" width="9.88671875" style="10" bestFit="1" customWidth="1"/>
    <col min="8457" max="8457" width="11.6640625" style="10" bestFit="1" customWidth="1"/>
    <col min="8458" max="8711" width="9.109375" style="10"/>
    <col min="8712" max="8712" width="9.88671875" style="10" bestFit="1" customWidth="1"/>
    <col min="8713" max="8713" width="11.6640625" style="10" bestFit="1" customWidth="1"/>
    <col min="8714" max="8967" width="9.109375" style="10"/>
    <col min="8968" max="8968" width="9.88671875" style="10" bestFit="1" customWidth="1"/>
    <col min="8969" max="8969" width="11.6640625" style="10" bestFit="1" customWidth="1"/>
    <col min="8970" max="9223" width="9.109375" style="10"/>
    <col min="9224" max="9224" width="9.88671875" style="10" bestFit="1" customWidth="1"/>
    <col min="9225" max="9225" width="11.6640625" style="10" bestFit="1" customWidth="1"/>
    <col min="9226" max="9479" width="9.109375" style="10"/>
    <col min="9480" max="9480" width="9.88671875" style="10" bestFit="1" customWidth="1"/>
    <col min="9481" max="9481" width="11.6640625" style="10" bestFit="1" customWidth="1"/>
    <col min="9482" max="9735" width="9.109375" style="10"/>
    <col min="9736" max="9736" width="9.88671875" style="10" bestFit="1" customWidth="1"/>
    <col min="9737" max="9737" width="11.6640625" style="10" bestFit="1" customWidth="1"/>
    <col min="9738" max="9991" width="9.109375" style="10"/>
    <col min="9992" max="9992" width="9.88671875" style="10" bestFit="1" customWidth="1"/>
    <col min="9993" max="9993" width="11.6640625" style="10" bestFit="1" customWidth="1"/>
    <col min="9994" max="10247" width="9.109375" style="10"/>
    <col min="10248" max="10248" width="9.88671875" style="10" bestFit="1" customWidth="1"/>
    <col min="10249" max="10249" width="11.6640625" style="10" bestFit="1" customWidth="1"/>
    <col min="10250" max="10503" width="9.109375" style="10"/>
    <col min="10504" max="10504" width="9.88671875" style="10" bestFit="1" customWidth="1"/>
    <col min="10505" max="10505" width="11.6640625" style="10" bestFit="1" customWidth="1"/>
    <col min="10506" max="10759" width="9.109375" style="10"/>
    <col min="10760" max="10760" width="9.88671875" style="10" bestFit="1" customWidth="1"/>
    <col min="10761" max="10761" width="11.6640625" style="10" bestFit="1" customWidth="1"/>
    <col min="10762" max="11015" width="9.109375" style="10"/>
    <col min="11016" max="11016" width="9.88671875" style="10" bestFit="1" customWidth="1"/>
    <col min="11017" max="11017" width="11.6640625" style="10" bestFit="1" customWidth="1"/>
    <col min="11018" max="11271" width="9.109375" style="10"/>
    <col min="11272" max="11272" width="9.88671875" style="10" bestFit="1" customWidth="1"/>
    <col min="11273" max="11273" width="11.6640625" style="10" bestFit="1" customWidth="1"/>
    <col min="11274" max="11527" width="9.109375" style="10"/>
    <col min="11528" max="11528" width="9.88671875" style="10" bestFit="1" customWidth="1"/>
    <col min="11529" max="11529" width="11.6640625" style="10" bestFit="1" customWidth="1"/>
    <col min="11530" max="11783" width="9.109375" style="10"/>
    <col min="11784" max="11784" width="9.88671875" style="10" bestFit="1" customWidth="1"/>
    <col min="11785" max="11785" width="11.6640625" style="10" bestFit="1" customWidth="1"/>
    <col min="11786" max="12039" width="9.109375" style="10"/>
    <col min="12040" max="12040" width="9.88671875" style="10" bestFit="1" customWidth="1"/>
    <col min="12041" max="12041" width="11.6640625" style="10" bestFit="1" customWidth="1"/>
    <col min="12042" max="12295" width="9.109375" style="10"/>
    <col min="12296" max="12296" width="9.88671875" style="10" bestFit="1" customWidth="1"/>
    <col min="12297" max="12297" width="11.6640625" style="10" bestFit="1" customWidth="1"/>
    <col min="12298" max="12551" width="9.109375" style="10"/>
    <col min="12552" max="12552" width="9.88671875" style="10" bestFit="1" customWidth="1"/>
    <col min="12553" max="12553" width="11.6640625" style="10" bestFit="1" customWidth="1"/>
    <col min="12554" max="12807" width="9.109375" style="10"/>
    <col min="12808" max="12808" width="9.88671875" style="10" bestFit="1" customWidth="1"/>
    <col min="12809" max="12809" width="11.6640625" style="10" bestFit="1" customWidth="1"/>
    <col min="12810" max="13063" width="9.109375" style="10"/>
    <col min="13064" max="13064" width="9.88671875" style="10" bestFit="1" customWidth="1"/>
    <col min="13065" max="13065" width="11.6640625" style="10" bestFit="1" customWidth="1"/>
    <col min="13066" max="13319" width="9.109375" style="10"/>
    <col min="13320" max="13320" width="9.88671875" style="10" bestFit="1" customWidth="1"/>
    <col min="13321" max="13321" width="11.6640625" style="10" bestFit="1" customWidth="1"/>
    <col min="13322" max="13575" width="9.109375" style="10"/>
    <col min="13576" max="13576" width="9.88671875" style="10" bestFit="1" customWidth="1"/>
    <col min="13577" max="13577" width="11.6640625" style="10" bestFit="1" customWidth="1"/>
    <col min="13578" max="13831" width="9.109375" style="10"/>
    <col min="13832" max="13832" width="9.88671875" style="10" bestFit="1" customWidth="1"/>
    <col min="13833" max="13833" width="11.6640625" style="10" bestFit="1" customWidth="1"/>
    <col min="13834" max="14087" width="9.109375" style="10"/>
    <col min="14088" max="14088" width="9.88671875" style="10" bestFit="1" customWidth="1"/>
    <col min="14089" max="14089" width="11.6640625" style="10" bestFit="1" customWidth="1"/>
    <col min="14090" max="14343" width="9.109375" style="10"/>
    <col min="14344" max="14344" width="9.88671875" style="10" bestFit="1" customWidth="1"/>
    <col min="14345" max="14345" width="11.6640625" style="10" bestFit="1" customWidth="1"/>
    <col min="14346" max="14599" width="9.109375" style="10"/>
    <col min="14600" max="14600" width="9.88671875" style="10" bestFit="1" customWidth="1"/>
    <col min="14601" max="14601" width="11.6640625" style="10" bestFit="1" customWidth="1"/>
    <col min="14602" max="14855" width="9.109375" style="10"/>
    <col min="14856" max="14856" width="9.88671875" style="10" bestFit="1" customWidth="1"/>
    <col min="14857" max="14857" width="11.6640625" style="10" bestFit="1" customWidth="1"/>
    <col min="14858" max="15111" width="9.109375" style="10"/>
    <col min="15112" max="15112" width="9.88671875" style="10" bestFit="1" customWidth="1"/>
    <col min="15113" max="15113" width="11.6640625" style="10" bestFit="1" customWidth="1"/>
    <col min="15114" max="15367" width="9.109375" style="10"/>
    <col min="15368" max="15368" width="9.88671875" style="10" bestFit="1" customWidth="1"/>
    <col min="15369" max="15369" width="11.6640625" style="10" bestFit="1" customWidth="1"/>
    <col min="15370" max="15623" width="9.109375" style="10"/>
    <col min="15624" max="15624" width="9.88671875" style="10" bestFit="1" customWidth="1"/>
    <col min="15625" max="15625" width="11.6640625" style="10" bestFit="1" customWidth="1"/>
    <col min="15626" max="15879" width="9.109375" style="10"/>
    <col min="15880" max="15880" width="9.88671875" style="10" bestFit="1" customWidth="1"/>
    <col min="15881" max="15881" width="11.6640625" style="10" bestFit="1" customWidth="1"/>
    <col min="15882" max="16135" width="9.109375" style="10"/>
    <col min="16136" max="16136" width="9.88671875" style="10" bestFit="1" customWidth="1"/>
    <col min="16137" max="16137" width="11.6640625" style="10" bestFit="1" customWidth="1"/>
    <col min="16138" max="16384" width="9.109375" style="10"/>
  </cols>
  <sheetData>
    <row r="1" spans="1:9" x14ac:dyDescent="0.25">
      <c r="A1" s="406" t="s">
        <v>105</v>
      </c>
      <c r="B1" s="367"/>
      <c r="C1" s="367"/>
      <c r="D1" s="367"/>
      <c r="E1" s="367"/>
      <c r="F1" s="367"/>
      <c r="G1" s="367"/>
      <c r="H1" s="367"/>
      <c r="I1" s="367"/>
    </row>
    <row r="2" spans="1:9" ht="12.75" customHeight="1" x14ac:dyDescent="0.25">
      <c r="A2" s="405" t="s">
        <v>471</v>
      </c>
      <c r="B2" s="405"/>
      <c r="C2" s="405"/>
      <c r="D2" s="405"/>
      <c r="E2" s="405"/>
      <c r="F2" s="405"/>
      <c r="G2" s="405"/>
      <c r="H2" s="405"/>
      <c r="I2" s="405"/>
    </row>
    <row r="3" spans="1:9" x14ac:dyDescent="0.25">
      <c r="A3" s="383" t="s">
        <v>279</v>
      </c>
      <c r="B3" s="384"/>
      <c r="C3" s="384"/>
      <c r="D3" s="384"/>
      <c r="E3" s="384"/>
      <c r="F3" s="384"/>
      <c r="G3" s="384"/>
      <c r="H3" s="384"/>
      <c r="I3" s="384"/>
    </row>
    <row r="4" spans="1:9" ht="12.75" customHeight="1" x14ac:dyDescent="0.25">
      <c r="A4" s="402" t="s">
        <v>469</v>
      </c>
      <c r="B4" s="403"/>
      <c r="C4" s="403"/>
      <c r="D4" s="403"/>
      <c r="E4" s="403"/>
      <c r="F4" s="403"/>
      <c r="G4" s="403"/>
      <c r="H4" s="403"/>
      <c r="I4" s="404"/>
    </row>
    <row r="5" spans="1:9" ht="22.2" x14ac:dyDescent="0.25">
      <c r="A5" s="398" t="s">
        <v>2</v>
      </c>
      <c r="B5" s="399"/>
      <c r="C5" s="399"/>
      <c r="D5" s="399"/>
      <c r="E5" s="399"/>
      <c r="F5" s="399"/>
      <c r="G5" s="90" t="s">
        <v>106</v>
      </c>
      <c r="H5" s="91" t="s">
        <v>293</v>
      </c>
      <c r="I5" s="91" t="s">
        <v>276</v>
      </c>
    </row>
    <row r="6" spans="1:9" x14ac:dyDescent="0.25">
      <c r="A6" s="400">
        <v>1</v>
      </c>
      <c r="B6" s="401"/>
      <c r="C6" s="401"/>
      <c r="D6" s="401"/>
      <c r="E6" s="401"/>
      <c r="F6" s="401"/>
      <c r="G6" s="92">
        <v>2</v>
      </c>
      <c r="H6" s="91">
        <v>3</v>
      </c>
      <c r="I6" s="91">
        <v>4</v>
      </c>
    </row>
    <row r="7" spans="1:9" x14ac:dyDescent="0.25">
      <c r="A7" s="360" t="s">
        <v>366</v>
      </c>
      <c r="B7" s="360"/>
      <c r="C7" s="360"/>
      <c r="D7" s="360"/>
      <c r="E7" s="360"/>
      <c r="F7" s="360"/>
      <c r="G7" s="86">
        <v>1</v>
      </c>
      <c r="H7" s="87">
        <f>SUM(H8:H12)</f>
        <v>675610635</v>
      </c>
      <c r="I7" s="87">
        <f>SUM(I8:I12)</f>
        <v>1644008023</v>
      </c>
    </row>
    <row r="8" spans="1:9" x14ac:dyDescent="0.25">
      <c r="A8" s="358" t="s">
        <v>118</v>
      </c>
      <c r="B8" s="358"/>
      <c r="C8" s="358"/>
      <c r="D8" s="358"/>
      <c r="E8" s="358"/>
      <c r="F8" s="358"/>
      <c r="G8" s="84">
        <v>2</v>
      </c>
      <c r="H8" s="85">
        <v>0</v>
      </c>
      <c r="I8" s="85">
        <v>0</v>
      </c>
    </row>
    <row r="9" spans="1:9" x14ac:dyDescent="0.25">
      <c r="A9" s="358" t="s">
        <v>119</v>
      </c>
      <c r="B9" s="358"/>
      <c r="C9" s="358"/>
      <c r="D9" s="358"/>
      <c r="E9" s="358"/>
      <c r="F9" s="358"/>
      <c r="G9" s="84">
        <v>3</v>
      </c>
      <c r="H9" s="85">
        <v>642478457</v>
      </c>
      <c r="I9" s="85">
        <v>1605127860</v>
      </c>
    </row>
    <row r="10" spans="1:9" x14ac:dyDescent="0.25">
      <c r="A10" s="358" t="s">
        <v>120</v>
      </c>
      <c r="B10" s="358"/>
      <c r="C10" s="358"/>
      <c r="D10" s="358"/>
      <c r="E10" s="358"/>
      <c r="F10" s="358"/>
      <c r="G10" s="84">
        <v>4</v>
      </c>
      <c r="H10" s="85">
        <v>460699</v>
      </c>
      <c r="I10" s="85">
        <v>325986</v>
      </c>
    </row>
    <row r="11" spans="1:9" x14ac:dyDescent="0.25">
      <c r="A11" s="358" t="s">
        <v>121</v>
      </c>
      <c r="B11" s="358"/>
      <c r="C11" s="358"/>
      <c r="D11" s="358"/>
      <c r="E11" s="358"/>
      <c r="F11" s="358"/>
      <c r="G11" s="84">
        <v>5</v>
      </c>
      <c r="H11" s="85">
        <v>0</v>
      </c>
      <c r="I11" s="85">
        <v>0</v>
      </c>
    </row>
    <row r="12" spans="1:9" x14ac:dyDescent="0.25">
      <c r="A12" s="358" t="s">
        <v>122</v>
      </c>
      <c r="B12" s="358"/>
      <c r="C12" s="358"/>
      <c r="D12" s="358"/>
      <c r="E12" s="358"/>
      <c r="F12" s="358"/>
      <c r="G12" s="84">
        <v>6</v>
      </c>
      <c r="H12" s="85">
        <v>32671479</v>
      </c>
      <c r="I12" s="85">
        <v>38554177</v>
      </c>
    </row>
    <row r="13" spans="1:9" ht="16.5" customHeight="1" x14ac:dyDescent="0.25">
      <c r="A13" s="360" t="s">
        <v>367</v>
      </c>
      <c r="B13" s="360"/>
      <c r="C13" s="360"/>
      <c r="D13" s="360"/>
      <c r="E13" s="360"/>
      <c r="F13" s="360"/>
      <c r="G13" s="86">
        <v>7</v>
      </c>
      <c r="H13" s="87">
        <f>H14+H15+H19+H23+H24+H25+H28+H35</f>
        <v>1070375000</v>
      </c>
      <c r="I13" s="87">
        <f>I14+I15+I19+I23+I24+I25+I28+I35</f>
        <v>1507033397</v>
      </c>
    </row>
    <row r="14" spans="1:9" x14ac:dyDescent="0.25">
      <c r="A14" s="358" t="s">
        <v>107</v>
      </c>
      <c r="B14" s="358"/>
      <c r="C14" s="358"/>
      <c r="D14" s="358"/>
      <c r="E14" s="358"/>
      <c r="F14" s="358"/>
      <c r="G14" s="84">
        <v>8</v>
      </c>
      <c r="H14" s="85">
        <v>0</v>
      </c>
      <c r="I14" s="85">
        <v>0</v>
      </c>
    </row>
    <row r="15" spans="1:9" x14ac:dyDescent="0.25">
      <c r="A15" s="396" t="s">
        <v>438</v>
      </c>
      <c r="B15" s="396"/>
      <c r="C15" s="396"/>
      <c r="D15" s="396"/>
      <c r="E15" s="396"/>
      <c r="F15" s="396"/>
      <c r="G15" s="86">
        <v>9</v>
      </c>
      <c r="H15" s="87">
        <f>SUM(H16:H18)</f>
        <v>254642998</v>
      </c>
      <c r="I15" s="87">
        <f>SUM(I16:I18)</f>
        <v>458262170</v>
      </c>
    </row>
    <row r="16" spans="1:9" x14ac:dyDescent="0.25">
      <c r="A16" s="395" t="s">
        <v>123</v>
      </c>
      <c r="B16" s="395"/>
      <c r="C16" s="395"/>
      <c r="D16" s="395"/>
      <c r="E16" s="395"/>
      <c r="F16" s="395"/>
      <c r="G16" s="84">
        <v>10</v>
      </c>
      <c r="H16" s="85">
        <v>136855464</v>
      </c>
      <c r="I16" s="85">
        <v>252132447</v>
      </c>
    </row>
    <row r="17" spans="1:9" x14ac:dyDescent="0.25">
      <c r="A17" s="395" t="s">
        <v>124</v>
      </c>
      <c r="B17" s="395"/>
      <c r="C17" s="395"/>
      <c r="D17" s="395"/>
      <c r="E17" s="395"/>
      <c r="F17" s="395"/>
      <c r="G17" s="84">
        <v>11</v>
      </c>
      <c r="H17" s="85">
        <v>4306456</v>
      </c>
      <c r="I17" s="85">
        <v>10440758</v>
      </c>
    </row>
    <row r="18" spans="1:9" x14ac:dyDescent="0.25">
      <c r="A18" s="395" t="s">
        <v>125</v>
      </c>
      <c r="B18" s="395"/>
      <c r="C18" s="395"/>
      <c r="D18" s="395"/>
      <c r="E18" s="395"/>
      <c r="F18" s="395"/>
      <c r="G18" s="84">
        <v>12</v>
      </c>
      <c r="H18" s="85">
        <v>113481078</v>
      </c>
      <c r="I18" s="85">
        <v>195688965</v>
      </c>
    </row>
    <row r="19" spans="1:9" x14ac:dyDescent="0.25">
      <c r="A19" s="396" t="s">
        <v>439</v>
      </c>
      <c r="B19" s="396"/>
      <c r="C19" s="396"/>
      <c r="D19" s="396"/>
      <c r="E19" s="396"/>
      <c r="F19" s="396"/>
      <c r="G19" s="86">
        <v>13</v>
      </c>
      <c r="H19" s="87">
        <f>SUM(H20:H22)</f>
        <v>189951093</v>
      </c>
      <c r="I19" s="87">
        <f>SUM(I20:I22)</f>
        <v>353175910</v>
      </c>
    </row>
    <row r="20" spans="1:9" x14ac:dyDescent="0.25">
      <c r="A20" s="395" t="s">
        <v>108</v>
      </c>
      <c r="B20" s="395"/>
      <c r="C20" s="395"/>
      <c r="D20" s="395"/>
      <c r="E20" s="395"/>
      <c r="F20" s="395"/>
      <c r="G20" s="84">
        <v>14</v>
      </c>
      <c r="H20" s="85">
        <v>122043480</v>
      </c>
      <c r="I20" s="85">
        <v>218086856</v>
      </c>
    </row>
    <row r="21" spans="1:9" x14ac:dyDescent="0.25">
      <c r="A21" s="395" t="s">
        <v>109</v>
      </c>
      <c r="B21" s="395"/>
      <c r="C21" s="395"/>
      <c r="D21" s="395"/>
      <c r="E21" s="395"/>
      <c r="F21" s="395"/>
      <c r="G21" s="84">
        <v>15</v>
      </c>
      <c r="H21" s="85">
        <v>46270696</v>
      </c>
      <c r="I21" s="85">
        <v>88789363</v>
      </c>
    </row>
    <row r="22" spans="1:9" x14ac:dyDescent="0.25">
      <c r="A22" s="395" t="s">
        <v>110</v>
      </c>
      <c r="B22" s="395"/>
      <c r="C22" s="395"/>
      <c r="D22" s="395"/>
      <c r="E22" s="395"/>
      <c r="F22" s="395"/>
      <c r="G22" s="84">
        <v>16</v>
      </c>
      <c r="H22" s="85">
        <v>21636917</v>
      </c>
      <c r="I22" s="85">
        <v>46299691</v>
      </c>
    </row>
    <row r="23" spans="1:9" x14ac:dyDescent="0.25">
      <c r="A23" s="358" t="s">
        <v>111</v>
      </c>
      <c r="B23" s="358"/>
      <c r="C23" s="358"/>
      <c r="D23" s="358"/>
      <c r="E23" s="358"/>
      <c r="F23" s="358"/>
      <c r="G23" s="84">
        <v>17</v>
      </c>
      <c r="H23" s="85">
        <v>496444044</v>
      </c>
      <c r="I23" s="85">
        <v>507335969</v>
      </c>
    </row>
    <row r="24" spans="1:9" x14ac:dyDescent="0.25">
      <c r="A24" s="358" t="s">
        <v>112</v>
      </c>
      <c r="B24" s="358"/>
      <c r="C24" s="358"/>
      <c r="D24" s="358"/>
      <c r="E24" s="358"/>
      <c r="F24" s="358"/>
      <c r="G24" s="84">
        <v>18</v>
      </c>
      <c r="H24" s="85">
        <v>89097655</v>
      </c>
      <c r="I24" s="85">
        <v>134450892</v>
      </c>
    </row>
    <row r="25" spans="1:9" x14ac:dyDescent="0.25">
      <c r="A25" s="396" t="s">
        <v>440</v>
      </c>
      <c r="B25" s="396"/>
      <c r="C25" s="396"/>
      <c r="D25" s="396"/>
      <c r="E25" s="396"/>
      <c r="F25" s="396"/>
      <c r="G25" s="86">
        <v>19</v>
      </c>
      <c r="H25" s="87">
        <f>H26+H27</f>
        <v>1509899</v>
      </c>
      <c r="I25" s="87">
        <f>I26+I27</f>
        <v>1669684</v>
      </c>
    </row>
    <row r="26" spans="1:9" x14ac:dyDescent="0.25">
      <c r="A26" s="395" t="s">
        <v>126</v>
      </c>
      <c r="B26" s="395"/>
      <c r="C26" s="395"/>
      <c r="D26" s="395"/>
      <c r="E26" s="395"/>
      <c r="F26" s="395"/>
      <c r="G26" s="84">
        <v>20</v>
      </c>
      <c r="H26" s="85">
        <v>0</v>
      </c>
      <c r="I26" s="85">
        <v>0</v>
      </c>
    </row>
    <row r="27" spans="1:9" x14ac:dyDescent="0.25">
      <c r="A27" s="395" t="s">
        <v>127</v>
      </c>
      <c r="B27" s="395"/>
      <c r="C27" s="395"/>
      <c r="D27" s="395"/>
      <c r="E27" s="395"/>
      <c r="F27" s="395"/>
      <c r="G27" s="84">
        <v>21</v>
      </c>
      <c r="H27" s="85">
        <v>1509899</v>
      </c>
      <c r="I27" s="85">
        <v>1669684</v>
      </c>
    </row>
    <row r="28" spans="1:9" x14ac:dyDescent="0.25">
      <c r="A28" s="396" t="s">
        <v>441</v>
      </c>
      <c r="B28" s="396"/>
      <c r="C28" s="396"/>
      <c r="D28" s="396"/>
      <c r="E28" s="396"/>
      <c r="F28" s="396"/>
      <c r="G28" s="86">
        <v>22</v>
      </c>
      <c r="H28" s="87">
        <f>SUM(H29:H34)</f>
        <v>28714012</v>
      </c>
      <c r="I28" s="87">
        <f>SUM(I29:I34)</f>
        <v>40313157</v>
      </c>
    </row>
    <row r="29" spans="1:9" x14ac:dyDescent="0.25">
      <c r="A29" s="395" t="s">
        <v>128</v>
      </c>
      <c r="B29" s="395"/>
      <c r="C29" s="395"/>
      <c r="D29" s="395"/>
      <c r="E29" s="395"/>
      <c r="F29" s="395"/>
      <c r="G29" s="84">
        <v>23</v>
      </c>
      <c r="H29" s="85">
        <v>19091188</v>
      </c>
      <c r="I29" s="85">
        <v>9404520</v>
      </c>
    </row>
    <row r="30" spans="1:9" x14ac:dyDescent="0.25">
      <c r="A30" s="395" t="s">
        <v>129</v>
      </c>
      <c r="B30" s="395"/>
      <c r="C30" s="395"/>
      <c r="D30" s="395"/>
      <c r="E30" s="395"/>
      <c r="F30" s="395"/>
      <c r="G30" s="84">
        <v>24</v>
      </c>
      <c r="H30" s="85">
        <v>0</v>
      </c>
      <c r="I30" s="85">
        <v>0</v>
      </c>
    </row>
    <row r="31" spans="1:9" x14ac:dyDescent="0.25">
      <c r="A31" s="395" t="s">
        <v>130</v>
      </c>
      <c r="B31" s="395"/>
      <c r="C31" s="395"/>
      <c r="D31" s="395"/>
      <c r="E31" s="395"/>
      <c r="F31" s="395"/>
      <c r="G31" s="84">
        <v>25</v>
      </c>
      <c r="H31" s="85">
        <v>9622824</v>
      </c>
      <c r="I31" s="85">
        <v>2744361</v>
      </c>
    </row>
    <row r="32" spans="1:9" x14ac:dyDescent="0.25">
      <c r="A32" s="395" t="s">
        <v>131</v>
      </c>
      <c r="B32" s="395"/>
      <c r="C32" s="395"/>
      <c r="D32" s="395"/>
      <c r="E32" s="395"/>
      <c r="F32" s="395"/>
      <c r="G32" s="84">
        <v>26</v>
      </c>
      <c r="H32" s="85">
        <v>0</v>
      </c>
      <c r="I32" s="85">
        <v>0</v>
      </c>
    </row>
    <row r="33" spans="1:9" x14ac:dyDescent="0.25">
      <c r="A33" s="395" t="s">
        <v>132</v>
      </c>
      <c r="B33" s="395"/>
      <c r="C33" s="395"/>
      <c r="D33" s="395"/>
      <c r="E33" s="395"/>
      <c r="F33" s="395"/>
      <c r="G33" s="84">
        <v>27</v>
      </c>
      <c r="H33" s="85">
        <v>0</v>
      </c>
      <c r="I33" s="85">
        <v>0</v>
      </c>
    </row>
    <row r="34" spans="1:9" x14ac:dyDescent="0.25">
      <c r="A34" s="395" t="s">
        <v>133</v>
      </c>
      <c r="B34" s="395"/>
      <c r="C34" s="395"/>
      <c r="D34" s="395"/>
      <c r="E34" s="395"/>
      <c r="F34" s="395"/>
      <c r="G34" s="84">
        <v>28</v>
      </c>
      <c r="H34" s="85">
        <v>0</v>
      </c>
      <c r="I34" s="85">
        <v>28164276</v>
      </c>
    </row>
    <row r="35" spans="1:9" x14ac:dyDescent="0.25">
      <c r="A35" s="358" t="s">
        <v>113</v>
      </c>
      <c r="B35" s="358"/>
      <c r="C35" s="358"/>
      <c r="D35" s="358"/>
      <c r="E35" s="358"/>
      <c r="F35" s="358"/>
      <c r="G35" s="84">
        <v>29</v>
      </c>
      <c r="H35" s="85">
        <v>10015299</v>
      </c>
      <c r="I35" s="85">
        <v>11825615</v>
      </c>
    </row>
    <row r="36" spans="1:9" x14ac:dyDescent="0.25">
      <c r="A36" s="360" t="s">
        <v>368</v>
      </c>
      <c r="B36" s="360"/>
      <c r="C36" s="360"/>
      <c r="D36" s="360"/>
      <c r="E36" s="360"/>
      <c r="F36" s="360"/>
      <c r="G36" s="86">
        <v>30</v>
      </c>
      <c r="H36" s="87">
        <f>SUM(H37:H46)</f>
        <v>21291138</v>
      </c>
      <c r="I36" s="87">
        <f>SUM(I37:I46)</f>
        <v>35353682</v>
      </c>
    </row>
    <row r="37" spans="1:9" x14ac:dyDescent="0.25">
      <c r="A37" s="358" t="s">
        <v>134</v>
      </c>
      <c r="B37" s="358"/>
      <c r="C37" s="358"/>
      <c r="D37" s="358"/>
      <c r="E37" s="358"/>
      <c r="F37" s="358"/>
      <c r="G37" s="84">
        <v>31</v>
      </c>
      <c r="H37" s="85">
        <v>0</v>
      </c>
      <c r="I37" s="85">
        <v>0</v>
      </c>
    </row>
    <row r="38" spans="1:9" ht="25.2" customHeight="1" x14ac:dyDescent="0.25">
      <c r="A38" s="358" t="s">
        <v>135</v>
      </c>
      <c r="B38" s="358"/>
      <c r="C38" s="358"/>
      <c r="D38" s="358"/>
      <c r="E38" s="358"/>
      <c r="F38" s="358"/>
      <c r="G38" s="84">
        <v>32</v>
      </c>
      <c r="H38" s="85">
        <v>0</v>
      </c>
      <c r="I38" s="85">
        <v>0</v>
      </c>
    </row>
    <row r="39" spans="1:9" ht="28.2" customHeight="1" x14ac:dyDescent="0.25">
      <c r="A39" s="358" t="s">
        <v>136</v>
      </c>
      <c r="B39" s="358"/>
      <c r="C39" s="358"/>
      <c r="D39" s="358"/>
      <c r="E39" s="358"/>
      <c r="F39" s="358"/>
      <c r="G39" s="84">
        <v>33</v>
      </c>
      <c r="H39" s="85">
        <v>0</v>
      </c>
      <c r="I39" s="85">
        <v>0</v>
      </c>
    </row>
    <row r="40" spans="1:9" ht="28.2" customHeight="1" x14ac:dyDescent="0.25">
      <c r="A40" s="358" t="s">
        <v>137</v>
      </c>
      <c r="B40" s="358"/>
      <c r="C40" s="358"/>
      <c r="D40" s="358"/>
      <c r="E40" s="358"/>
      <c r="F40" s="358"/>
      <c r="G40" s="84">
        <v>34</v>
      </c>
      <c r="H40" s="85">
        <v>0</v>
      </c>
      <c r="I40" s="85">
        <v>0</v>
      </c>
    </row>
    <row r="41" spans="1:9" ht="22.95" customHeight="1" x14ac:dyDescent="0.25">
      <c r="A41" s="358" t="s">
        <v>138</v>
      </c>
      <c r="B41" s="358"/>
      <c r="C41" s="358"/>
      <c r="D41" s="358"/>
      <c r="E41" s="358"/>
      <c r="F41" s="358"/>
      <c r="G41" s="84">
        <v>35</v>
      </c>
      <c r="H41" s="85">
        <v>0</v>
      </c>
      <c r="I41" s="85">
        <v>0</v>
      </c>
    </row>
    <row r="42" spans="1:9" x14ac:dyDescent="0.25">
      <c r="A42" s="358" t="s">
        <v>139</v>
      </c>
      <c r="B42" s="358"/>
      <c r="C42" s="358"/>
      <c r="D42" s="358"/>
      <c r="E42" s="358"/>
      <c r="F42" s="358"/>
      <c r="G42" s="84">
        <v>36</v>
      </c>
      <c r="H42" s="85">
        <v>0</v>
      </c>
      <c r="I42" s="85">
        <v>0</v>
      </c>
    </row>
    <row r="43" spans="1:9" x14ac:dyDescent="0.25">
      <c r="A43" s="358" t="s">
        <v>140</v>
      </c>
      <c r="B43" s="358"/>
      <c r="C43" s="358"/>
      <c r="D43" s="358"/>
      <c r="E43" s="358"/>
      <c r="F43" s="358"/>
      <c r="G43" s="84">
        <v>37</v>
      </c>
      <c r="H43" s="85">
        <v>674539</v>
      </c>
      <c r="I43" s="85">
        <v>307295</v>
      </c>
    </row>
    <row r="44" spans="1:9" x14ac:dyDescent="0.25">
      <c r="A44" s="358" t="s">
        <v>141</v>
      </c>
      <c r="B44" s="358"/>
      <c r="C44" s="358"/>
      <c r="D44" s="358"/>
      <c r="E44" s="358"/>
      <c r="F44" s="358"/>
      <c r="G44" s="84">
        <v>38</v>
      </c>
      <c r="H44" s="85">
        <v>889846</v>
      </c>
      <c r="I44" s="85">
        <v>11680384</v>
      </c>
    </row>
    <row r="45" spans="1:9" x14ac:dyDescent="0.25">
      <c r="A45" s="358" t="s">
        <v>142</v>
      </c>
      <c r="B45" s="358"/>
      <c r="C45" s="358"/>
      <c r="D45" s="358"/>
      <c r="E45" s="358"/>
      <c r="F45" s="358"/>
      <c r="G45" s="84">
        <v>39</v>
      </c>
      <c r="H45" s="85">
        <v>0</v>
      </c>
      <c r="I45" s="85">
        <v>4503563</v>
      </c>
    </row>
    <row r="46" spans="1:9" x14ac:dyDescent="0.25">
      <c r="A46" s="358" t="s">
        <v>143</v>
      </c>
      <c r="B46" s="358"/>
      <c r="C46" s="358"/>
      <c r="D46" s="358"/>
      <c r="E46" s="358"/>
      <c r="F46" s="358"/>
      <c r="G46" s="84">
        <v>40</v>
      </c>
      <c r="H46" s="85">
        <v>19726753</v>
      </c>
      <c r="I46" s="85">
        <v>18862440</v>
      </c>
    </row>
    <row r="47" spans="1:9" x14ac:dyDescent="0.25">
      <c r="A47" s="360" t="s">
        <v>369</v>
      </c>
      <c r="B47" s="360"/>
      <c r="C47" s="360"/>
      <c r="D47" s="360"/>
      <c r="E47" s="360"/>
      <c r="F47" s="360"/>
      <c r="G47" s="86">
        <v>41</v>
      </c>
      <c r="H47" s="87">
        <f>SUM(H48:H54)</f>
        <v>125931773</v>
      </c>
      <c r="I47" s="87">
        <f>SUM(I48:I54)</f>
        <v>71256632</v>
      </c>
    </row>
    <row r="48" spans="1:9" ht="23.4" customHeight="1" x14ac:dyDescent="0.25">
      <c r="A48" s="358" t="s">
        <v>144</v>
      </c>
      <c r="B48" s="358"/>
      <c r="C48" s="358"/>
      <c r="D48" s="358"/>
      <c r="E48" s="358"/>
      <c r="F48" s="358"/>
      <c r="G48" s="84">
        <v>42</v>
      </c>
      <c r="H48" s="85">
        <v>0</v>
      </c>
      <c r="I48" s="85">
        <v>0</v>
      </c>
    </row>
    <row r="49" spans="1:9" x14ac:dyDescent="0.25">
      <c r="A49" s="392" t="s">
        <v>145</v>
      </c>
      <c r="B49" s="392"/>
      <c r="C49" s="392"/>
      <c r="D49" s="392"/>
      <c r="E49" s="392"/>
      <c r="F49" s="392"/>
      <c r="G49" s="84">
        <v>43</v>
      </c>
      <c r="H49" s="85">
        <v>0</v>
      </c>
      <c r="I49" s="85">
        <v>0</v>
      </c>
    </row>
    <row r="50" spans="1:9" x14ac:dyDescent="0.25">
      <c r="A50" s="392" t="s">
        <v>146</v>
      </c>
      <c r="B50" s="392"/>
      <c r="C50" s="392"/>
      <c r="D50" s="392"/>
      <c r="E50" s="392"/>
      <c r="F50" s="392"/>
      <c r="G50" s="84">
        <v>44</v>
      </c>
      <c r="H50" s="85">
        <v>63062608</v>
      </c>
      <c r="I50" s="85">
        <v>66258463</v>
      </c>
    </row>
    <row r="51" spans="1:9" x14ac:dyDescent="0.25">
      <c r="A51" s="392" t="s">
        <v>147</v>
      </c>
      <c r="B51" s="392"/>
      <c r="C51" s="392"/>
      <c r="D51" s="392"/>
      <c r="E51" s="392"/>
      <c r="F51" s="392"/>
      <c r="G51" s="84">
        <v>45</v>
      </c>
      <c r="H51" s="85">
        <v>41917880</v>
      </c>
      <c r="I51" s="85">
        <v>0</v>
      </c>
    </row>
    <row r="52" spans="1:9" x14ac:dyDescent="0.25">
      <c r="A52" s="392" t="s">
        <v>148</v>
      </c>
      <c r="B52" s="392"/>
      <c r="C52" s="392"/>
      <c r="D52" s="392"/>
      <c r="E52" s="392"/>
      <c r="F52" s="392"/>
      <c r="G52" s="84">
        <v>46</v>
      </c>
      <c r="H52" s="85">
        <v>17843787</v>
      </c>
      <c r="I52" s="85">
        <v>0</v>
      </c>
    </row>
    <row r="53" spans="1:9" x14ac:dyDescent="0.25">
      <c r="A53" s="392" t="s">
        <v>149</v>
      </c>
      <c r="B53" s="392"/>
      <c r="C53" s="392"/>
      <c r="D53" s="392"/>
      <c r="E53" s="392"/>
      <c r="F53" s="392"/>
      <c r="G53" s="84">
        <v>47</v>
      </c>
      <c r="H53" s="85">
        <v>0</v>
      </c>
      <c r="I53" s="85">
        <v>0</v>
      </c>
    </row>
    <row r="54" spans="1:9" x14ac:dyDescent="0.25">
      <c r="A54" s="392" t="s">
        <v>150</v>
      </c>
      <c r="B54" s="392"/>
      <c r="C54" s="392"/>
      <c r="D54" s="392"/>
      <c r="E54" s="392"/>
      <c r="F54" s="392"/>
      <c r="G54" s="84">
        <v>48</v>
      </c>
      <c r="H54" s="85">
        <v>3107498</v>
      </c>
      <c r="I54" s="85">
        <v>4998169</v>
      </c>
    </row>
    <row r="55" spans="1:9" ht="30.6" customHeight="1" x14ac:dyDescent="0.25">
      <c r="A55" s="359" t="s">
        <v>151</v>
      </c>
      <c r="B55" s="359"/>
      <c r="C55" s="359"/>
      <c r="D55" s="359"/>
      <c r="E55" s="359"/>
      <c r="F55" s="359"/>
      <c r="G55" s="84">
        <v>49</v>
      </c>
      <c r="H55" s="85">
        <v>0</v>
      </c>
      <c r="I55" s="85">
        <v>547970</v>
      </c>
    </row>
    <row r="56" spans="1:9" x14ac:dyDescent="0.25">
      <c r="A56" s="359" t="s">
        <v>152</v>
      </c>
      <c r="B56" s="359"/>
      <c r="C56" s="359"/>
      <c r="D56" s="359"/>
      <c r="E56" s="359"/>
      <c r="F56" s="359"/>
      <c r="G56" s="84">
        <v>50</v>
      </c>
      <c r="H56" s="85">
        <v>0</v>
      </c>
      <c r="I56" s="85">
        <v>0</v>
      </c>
    </row>
    <row r="57" spans="1:9" ht="28.95" customHeight="1" x14ac:dyDescent="0.25">
      <c r="A57" s="359" t="s">
        <v>153</v>
      </c>
      <c r="B57" s="359"/>
      <c r="C57" s="359"/>
      <c r="D57" s="359"/>
      <c r="E57" s="359"/>
      <c r="F57" s="359"/>
      <c r="G57" s="84">
        <v>51</v>
      </c>
      <c r="H57" s="85">
        <v>1643580</v>
      </c>
      <c r="I57" s="85">
        <v>144413</v>
      </c>
    </row>
    <row r="58" spans="1:9" x14ac:dyDescent="0.25">
      <c r="A58" s="359" t="s">
        <v>154</v>
      </c>
      <c r="B58" s="359"/>
      <c r="C58" s="359"/>
      <c r="D58" s="359"/>
      <c r="E58" s="359"/>
      <c r="F58" s="359"/>
      <c r="G58" s="84">
        <v>52</v>
      </c>
      <c r="H58" s="85">
        <v>0</v>
      </c>
      <c r="I58" s="85">
        <v>0</v>
      </c>
    </row>
    <row r="59" spans="1:9" x14ac:dyDescent="0.25">
      <c r="A59" s="360" t="s">
        <v>370</v>
      </c>
      <c r="B59" s="360"/>
      <c r="C59" s="360"/>
      <c r="D59" s="360"/>
      <c r="E59" s="360"/>
      <c r="F59" s="360"/>
      <c r="G59" s="86">
        <v>53</v>
      </c>
      <c r="H59" s="87">
        <f>H7+H36+H55+H56</f>
        <v>696901773</v>
      </c>
      <c r="I59" s="87">
        <f>I7+I36+I55+I56</f>
        <v>1679909675</v>
      </c>
    </row>
    <row r="60" spans="1:9" x14ac:dyDescent="0.25">
      <c r="A60" s="360" t="s">
        <v>371</v>
      </c>
      <c r="B60" s="360"/>
      <c r="C60" s="360"/>
      <c r="D60" s="360"/>
      <c r="E60" s="360"/>
      <c r="F60" s="360"/>
      <c r="G60" s="86">
        <v>54</v>
      </c>
      <c r="H60" s="87">
        <f>H13+H47+H57+H58</f>
        <v>1197950353</v>
      </c>
      <c r="I60" s="87">
        <f>I13+I47+I57+I58</f>
        <v>1578434442</v>
      </c>
    </row>
    <row r="61" spans="1:9" x14ac:dyDescent="0.25">
      <c r="A61" s="360" t="s">
        <v>373</v>
      </c>
      <c r="B61" s="360"/>
      <c r="C61" s="360"/>
      <c r="D61" s="360"/>
      <c r="E61" s="360"/>
      <c r="F61" s="360"/>
      <c r="G61" s="86">
        <v>55</v>
      </c>
      <c r="H61" s="87">
        <f>H59-H60</f>
        <v>-501048580</v>
      </c>
      <c r="I61" s="87">
        <f>I59-I60</f>
        <v>101475233</v>
      </c>
    </row>
    <row r="62" spans="1:9" x14ac:dyDescent="0.25">
      <c r="A62" s="394" t="s">
        <v>374</v>
      </c>
      <c r="B62" s="394"/>
      <c r="C62" s="394"/>
      <c r="D62" s="394"/>
      <c r="E62" s="394"/>
      <c r="F62" s="394"/>
      <c r="G62" s="86">
        <v>56</v>
      </c>
      <c r="H62" s="87">
        <f>+IF((H59-H60)&gt;0,(H59-H60),0)</f>
        <v>0</v>
      </c>
      <c r="I62" s="87">
        <f>+IF((I59-I60)&gt;0,(I59-I60),0)</f>
        <v>101475233</v>
      </c>
    </row>
    <row r="63" spans="1:9" x14ac:dyDescent="0.25">
      <c r="A63" s="394" t="s">
        <v>375</v>
      </c>
      <c r="B63" s="394"/>
      <c r="C63" s="394"/>
      <c r="D63" s="394"/>
      <c r="E63" s="394"/>
      <c r="F63" s="394"/>
      <c r="G63" s="86">
        <v>57</v>
      </c>
      <c r="H63" s="87">
        <f>+IF((H59-H60)&lt;0,(H59-H60),0)</f>
        <v>-501048580</v>
      </c>
      <c r="I63" s="87">
        <f>+IF((I59-I60)&lt;0,(I59-I60),0)</f>
        <v>0</v>
      </c>
    </row>
    <row r="64" spans="1:9" x14ac:dyDescent="0.25">
      <c r="A64" s="359" t="s">
        <v>114</v>
      </c>
      <c r="B64" s="359"/>
      <c r="C64" s="359"/>
      <c r="D64" s="359"/>
      <c r="E64" s="359"/>
      <c r="F64" s="359"/>
      <c r="G64" s="84">
        <v>58</v>
      </c>
      <c r="H64" s="85">
        <v>-142242789</v>
      </c>
      <c r="I64" s="85">
        <v>-7232013</v>
      </c>
    </row>
    <row r="65" spans="1:9" x14ac:dyDescent="0.25">
      <c r="A65" s="360" t="s">
        <v>376</v>
      </c>
      <c r="B65" s="360"/>
      <c r="C65" s="360"/>
      <c r="D65" s="360"/>
      <c r="E65" s="360"/>
      <c r="F65" s="360"/>
      <c r="G65" s="86">
        <v>59</v>
      </c>
      <c r="H65" s="87">
        <f>H61-H64</f>
        <v>-358805791</v>
      </c>
      <c r="I65" s="87">
        <f>I61-I64</f>
        <v>108707246</v>
      </c>
    </row>
    <row r="66" spans="1:9" x14ac:dyDescent="0.25">
      <c r="A66" s="394" t="s">
        <v>377</v>
      </c>
      <c r="B66" s="394"/>
      <c r="C66" s="394"/>
      <c r="D66" s="394"/>
      <c r="E66" s="394"/>
      <c r="F66" s="394"/>
      <c r="G66" s="86">
        <v>60</v>
      </c>
      <c r="H66" s="87">
        <f>+IF((H61-H64)&gt;0,(H61-H64),0)</f>
        <v>0</v>
      </c>
      <c r="I66" s="87">
        <f>+IF((I61-I64)&gt;0,(I61-I64),0)</f>
        <v>108707246</v>
      </c>
    </row>
    <row r="67" spans="1:9" x14ac:dyDescent="0.25">
      <c r="A67" s="394" t="s">
        <v>378</v>
      </c>
      <c r="B67" s="394"/>
      <c r="C67" s="394"/>
      <c r="D67" s="394"/>
      <c r="E67" s="394"/>
      <c r="F67" s="394"/>
      <c r="G67" s="86">
        <v>61</v>
      </c>
      <c r="H67" s="87">
        <f>+IF((H61-H64)&lt;0,(H61-H64),0)</f>
        <v>-358805791</v>
      </c>
      <c r="I67" s="87">
        <f>+IF((I61-I64)&lt;0,(I61-I64),0)</f>
        <v>0</v>
      </c>
    </row>
    <row r="68" spans="1:9" x14ac:dyDescent="0.25">
      <c r="A68" s="364" t="s">
        <v>155</v>
      </c>
      <c r="B68" s="364"/>
      <c r="C68" s="364"/>
      <c r="D68" s="364"/>
      <c r="E68" s="364"/>
      <c r="F68" s="364"/>
      <c r="G68" s="386"/>
      <c r="H68" s="386"/>
      <c r="I68" s="386"/>
    </row>
    <row r="69" spans="1:9" ht="25.95" customHeight="1" x14ac:dyDescent="0.25">
      <c r="A69" s="360" t="s">
        <v>379</v>
      </c>
      <c r="B69" s="360"/>
      <c r="C69" s="360"/>
      <c r="D69" s="360"/>
      <c r="E69" s="360"/>
      <c r="F69" s="360"/>
      <c r="G69" s="86">
        <v>62</v>
      </c>
      <c r="H69" s="87">
        <f>H70-H71</f>
        <v>0</v>
      </c>
      <c r="I69" s="87">
        <f>I70-I71</f>
        <v>0</v>
      </c>
    </row>
    <row r="70" spans="1:9" x14ac:dyDescent="0.25">
      <c r="A70" s="392" t="s">
        <v>156</v>
      </c>
      <c r="B70" s="392"/>
      <c r="C70" s="392"/>
      <c r="D70" s="392"/>
      <c r="E70" s="392"/>
      <c r="F70" s="392"/>
      <c r="G70" s="84">
        <v>63</v>
      </c>
      <c r="H70" s="85">
        <v>0</v>
      </c>
      <c r="I70" s="85">
        <v>0</v>
      </c>
    </row>
    <row r="71" spans="1:9" x14ac:dyDescent="0.25">
      <c r="A71" s="392" t="s">
        <v>157</v>
      </c>
      <c r="B71" s="392"/>
      <c r="C71" s="392"/>
      <c r="D71" s="392"/>
      <c r="E71" s="392"/>
      <c r="F71" s="392"/>
      <c r="G71" s="84">
        <v>64</v>
      </c>
      <c r="H71" s="85">
        <v>0</v>
      </c>
      <c r="I71" s="85">
        <v>0</v>
      </c>
    </row>
    <row r="72" spans="1:9" x14ac:dyDescent="0.25">
      <c r="A72" s="359" t="s">
        <v>158</v>
      </c>
      <c r="B72" s="359"/>
      <c r="C72" s="359"/>
      <c r="D72" s="359"/>
      <c r="E72" s="359"/>
      <c r="F72" s="359"/>
      <c r="G72" s="84">
        <v>65</v>
      </c>
      <c r="H72" s="85">
        <v>0</v>
      </c>
      <c r="I72" s="85">
        <v>0</v>
      </c>
    </row>
    <row r="73" spans="1:9" x14ac:dyDescent="0.25">
      <c r="A73" s="394" t="s">
        <v>380</v>
      </c>
      <c r="B73" s="394"/>
      <c r="C73" s="394"/>
      <c r="D73" s="394"/>
      <c r="E73" s="394"/>
      <c r="F73" s="394"/>
      <c r="G73" s="86">
        <v>66</v>
      </c>
      <c r="H73" s="93">
        <v>0</v>
      </c>
      <c r="I73" s="93">
        <v>0</v>
      </c>
    </row>
    <row r="74" spans="1:9" x14ac:dyDescent="0.25">
      <c r="A74" s="394" t="s">
        <v>381</v>
      </c>
      <c r="B74" s="394"/>
      <c r="C74" s="394"/>
      <c r="D74" s="394"/>
      <c r="E74" s="394"/>
      <c r="F74" s="394"/>
      <c r="G74" s="86">
        <v>67</v>
      </c>
      <c r="H74" s="93">
        <v>0</v>
      </c>
      <c r="I74" s="93">
        <v>0</v>
      </c>
    </row>
    <row r="75" spans="1:9" x14ac:dyDescent="0.25">
      <c r="A75" s="364" t="s">
        <v>159</v>
      </c>
      <c r="B75" s="364"/>
      <c r="C75" s="364"/>
      <c r="D75" s="364"/>
      <c r="E75" s="364"/>
      <c r="F75" s="364"/>
      <c r="G75" s="386"/>
      <c r="H75" s="386"/>
      <c r="I75" s="386"/>
    </row>
    <row r="76" spans="1:9" x14ac:dyDescent="0.25">
      <c r="A76" s="360" t="s">
        <v>382</v>
      </c>
      <c r="B76" s="360"/>
      <c r="C76" s="360"/>
      <c r="D76" s="360"/>
      <c r="E76" s="360"/>
      <c r="F76" s="360"/>
      <c r="G76" s="86">
        <v>68</v>
      </c>
      <c r="H76" s="93">
        <v>0</v>
      </c>
      <c r="I76" s="93">
        <v>0</v>
      </c>
    </row>
    <row r="77" spans="1:9" x14ac:dyDescent="0.25">
      <c r="A77" s="393" t="s">
        <v>383</v>
      </c>
      <c r="B77" s="393"/>
      <c r="C77" s="393"/>
      <c r="D77" s="393"/>
      <c r="E77" s="393"/>
      <c r="F77" s="393"/>
      <c r="G77" s="94">
        <v>69</v>
      </c>
      <c r="H77" s="95">
        <v>0</v>
      </c>
      <c r="I77" s="95">
        <v>0</v>
      </c>
    </row>
    <row r="78" spans="1:9" x14ac:dyDescent="0.25">
      <c r="A78" s="393" t="s">
        <v>384</v>
      </c>
      <c r="B78" s="393"/>
      <c r="C78" s="393"/>
      <c r="D78" s="393"/>
      <c r="E78" s="393"/>
      <c r="F78" s="393"/>
      <c r="G78" s="94">
        <v>70</v>
      </c>
      <c r="H78" s="95">
        <v>0</v>
      </c>
      <c r="I78" s="95">
        <v>0</v>
      </c>
    </row>
    <row r="79" spans="1:9" x14ac:dyDescent="0.25">
      <c r="A79" s="360" t="s">
        <v>385</v>
      </c>
      <c r="B79" s="360"/>
      <c r="C79" s="360"/>
      <c r="D79" s="360"/>
      <c r="E79" s="360"/>
      <c r="F79" s="360"/>
      <c r="G79" s="86">
        <v>71</v>
      </c>
      <c r="H79" s="93">
        <v>0</v>
      </c>
      <c r="I79" s="93">
        <v>0</v>
      </c>
    </row>
    <row r="80" spans="1:9" x14ac:dyDescent="0.25">
      <c r="A80" s="360" t="s">
        <v>386</v>
      </c>
      <c r="B80" s="360"/>
      <c r="C80" s="360"/>
      <c r="D80" s="360"/>
      <c r="E80" s="360"/>
      <c r="F80" s="360"/>
      <c r="G80" s="86">
        <v>72</v>
      </c>
      <c r="H80" s="93">
        <v>0</v>
      </c>
      <c r="I80" s="93">
        <v>0</v>
      </c>
    </row>
    <row r="81" spans="1:9" x14ac:dyDescent="0.25">
      <c r="A81" s="394" t="s">
        <v>387</v>
      </c>
      <c r="B81" s="394"/>
      <c r="C81" s="394"/>
      <c r="D81" s="394"/>
      <c r="E81" s="394"/>
      <c r="F81" s="394"/>
      <c r="G81" s="86">
        <v>73</v>
      </c>
      <c r="H81" s="93">
        <v>0</v>
      </c>
      <c r="I81" s="93">
        <v>0</v>
      </c>
    </row>
    <row r="82" spans="1:9" x14ac:dyDescent="0.25">
      <c r="A82" s="394" t="s">
        <v>388</v>
      </c>
      <c r="B82" s="394"/>
      <c r="C82" s="394"/>
      <c r="D82" s="394"/>
      <c r="E82" s="394"/>
      <c r="F82" s="394"/>
      <c r="G82" s="86">
        <v>74</v>
      </c>
      <c r="H82" s="93">
        <v>0</v>
      </c>
      <c r="I82" s="93">
        <v>0</v>
      </c>
    </row>
    <row r="83" spans="1:9" x14ac:dyDescent="0.25">
      <c r="A83" s="364" t="s">
        <v>115</v>
      </c>
      <c r="B83" s="364"/>
      <c r="C83" s="364"/>
      <c r="D83" s="364"/>
      <c r="E83" s="364"/>
      <c r="F83" s="364"/>
      <c r="G83" s="386"/>
      <c r="H83" s="386"/>
      <c r="I83" s="386"/>
    </row>
    <row r="84" spans="1:9" x14ac:dyDescent="0.25">
      <c r="A84" s="387" t="s">
        <v>389</v>
      </c>
      <c r="B84" s="387"/>
      <c r="C84" s="387"/>
      <c r="D84" s="387"/>
      <c r="E84" s="387"/>
      <c r="F84" s="387"/>
      <c r="G84" s="86">
        <v>75</v>
      </c>
      <c r="H84" s="96">
        <f>H85+H86</f>
        <v>-358805791</v>
      </c>
      <c r="I84" s="96">
        <f>I85+I86</f>
        <v>108707246</v>
      </c>
    </row>
    <row r="85" spans="1:9" x14ac:dyDescent="0.25">
      <c r="A85" s="388" t="s">
        <v>160</v>
      </c>
      <c r="B85" s="388"/>
      <c r="C85" s="388"/>
      <c r="D85" s="388"/>
      <c r="E85" s="388"/>
      <c r="F85" s="388"/>
      <c r="G85" s="84">
        <v>76</v>
      </c>
      <c r="H85" s="97">
        <v>-329593506</v>
      </c>
      <c r="I85" s="97">
        <v>104374607</v>
      </c>
    </row>
    <row r="86" spans="1:9" x14ac:dyDescent="0.25">
      <c r="A86" s="388" t="s">
        <v>161</v>
      </c>
      <c r="B86" s="388"/>
      <c r="C86" s="388"/>
      <c r="D86" s="388"/>
      <c r="E86" s="388"/>
      <c r="F86" s="388"/>
      <c r="G86" s="84">
        <v>77</v>
      </c>
      <c r="H86" s="97">
        <v>-29212285</v>
      </c>
      <c r="I86" s="97">
        <v>4332639</v>
      </c>
    </row>
    <row r="87" spans="1:9" x14ac:dyDescent="0.25">
      <c r="A87" s="389" t="s">
        <v>117</v>
      </c>
      <c r="B87" s="389"/>
      <c r="C87" s="389"/>
      <c r="D87" s="389"/>
      <c r="E87" s="389"/>
      <c r="F87" s="389"/>
      <c r="G87" s="390"/>
      <c r="H87" s="390"/>
      <c r="I87" s="390"/>
    </row>
    <row r="88" spans="1:9" x14ac:dyDescent="0.25">
      <c r="A88" s="391" t="s">
        <v>162</v>
      </c>
      <c r="B88" s="391"/>
      <c r="C88" s="391"/>
      <c r="D88" s="391"/>
      <c r="E88" s="391"/>
      <c r="F88" s="391"/>
      <c r="G88" s="84">
        <v>78</v>
      </c>
      <c r="H88" s="97">
        <f>+H65</f>
        <v>-358805791</v>
      </c>
      <c r="I88" s="97">
        <f>+I65</f>
        <v>108707246</v>
      </c>
    </row>
    <row r="89" spans="1:9" ht="29.25" customHeight="1" x14ac:dyDescent="0.25">
      <c r="A89" s="385" t="s">
        <v>434</v>
      </c>
      <c r="B89" s="385"/>
      <c r="C89" s="385"/>
      <c r="D89" s="385"/>
      <c r="E89" s="385"/>
      <c r="F89" s="385"/>
      <c r="G89" s="86">
        <v>79</v>
      </c>
      <c r="H89" s="96">
        <f>H90+H97</f>
        <v>-73904</v>
      </c>
      <c r="I89" s="96">
        <f>I90+I97</f>
        <v>97850</v>
      </c>
    </row>
    <row r="90" spans="1:9" ht="24.6" customHeight="1" x14ac:dyDescent="0.25">
      <c r="A90" s="397" t="s">
        <v>442</v>
      </c>
      <c r="B90" s="397"/>
      <c r="C90" s="397"/>
      <c r="D90" s="397"/>
      <c r="E90" s="397"/>
      <c r="F90" s="397"/>
      <c r="G90" s="86">
        <v>80</v>
      </c>
      <c r="H90" s="96">
        <f>SUM(H91:H95)</f>
        <v>-73904</v>
      </c>
      <c r="I90" s="96">
        <f>SUM(I91:I95)</f>
        <v>97850</v>
      </c>
    </row>
    <row r="91" spans="1:9" ht="24.6" customHeight="1" x14ac:dyDescent="0.25">
      <c r="A91" s="392" t="s">
        <v>352</v>
      </c>
      <c r="B91" s="392"/>
      <c r="C91" s="392"/>
      <c r="D91" s="392"/>
      <c r="E91" s="392"/>
      <c r="F91" s="392"/>
      <c r="G91" s="86">
        <v>81</v>
      </c>
      <c r="H91" s="97">
        <v>0</v>
      </c>
      <c r="I91" s="106">
        <v>0</v>
      </c>
    </row>
    <row r="92" spans="1:9" ht="39" customHeight="1" x14ac:dyDescent="0.25">
      <c r="A92" s="392" t="s">
        <v>353</v>
      </c>
      <c r="B92" s="392"/>
      <c r="C92" s="392"/>
      <c r="D92" s="392"/>
      <c r="E92" s="392"/>
      <c r="F92" s="392"/>
      <c r="G92" s="86">
        <v>82</v>
      </c>
      <c r="H92" s="97">
        <v>-73904</v>
      </c>
      <c r="I92" s="106">
        <v>97850</v>
      </c>
    </row>
    <row r="93" spans="1:9" ht="44.25" customHeight="1" x14ac:dyDescent="0.25">
      <c r="A93" s="392" t="s">
        <v>354</v>
      </c>
      <c r="B93" s="392"/>
      <c r="C93" s="392"/>
      <c r="D93" s="392"/>
      <c r="E93" s="392"/>
      <c r="F93" s="392"/>
      <c r="G93" s="86">
        <v>83</v>
      </c>
      <c r="H93" s="97">
        <v>0</v>
      </c>
      <c r="I93" s="106">
        <v>0</v>
      </c>
    </row>
    <row r="94" spans="1:9" ht="16.5" customHeight="1" x14ac:dyDescent="0.25">
      <c r="A94" s="392" t="s">
        <v>355</v>
      </c>
      <c r="B94" s="392"/>
      <c r="C94" s="392"/>
      <c r="D94" s="392"/>
      <c r="E94" s="392"/>
      <c r="F94" s="392"/>
      <c r="G94" s="86">
        <v>84</v>
      </c>
      <c r="H94" s="97">
        <v>0</v>
      </c>
      <c r="I94" s="106">
        <v>0</v>
      </c>
    </row>
    <row r="95" spans="1:9" ht="13.5" customHeight="1" x14ac:dyDescent="0.25">
      <c r="A95" s="392" t="s">
        <v>356</v>
      </c>
      <c r="B95" s="392"/>
      <c r="C95" s="392"/>
      <c r="D95" s="392"/>
      <c r="E95" s="392"/>
      <c r="F95" s="392"/>
      <c r="G95" s="86">
        <v>85</v>
      </c>
      <c r="H95" s="97">
        <v>0</v>
      </c>
      <c r="I95" s="106">
        <v>0</v>
      </c>
    </row>
    <row r="96" spans="1:9" ht="24.6" customHeight="1" x14ac:dyDescent="0.25">
      <c r="A96" s="392" t="s">
        <v>357</v>
      </c>
      <c r="B96" s="392"/>
      <c r="C96" s="392"/>
      <c r="D96" s="392"/>
      <c r="E96" s="392"/>
      <c r="F96" s="392"/>
      <c r="G96" s="86">
        <v>86</v>
      </c>
      <c r="H96" s="97">
        <v>-13302</v>
      </c>
      <c r="I96" s="106">
        <v>17613</v>
      </c>
    </row>
    <row r="97" spans="1:9" ht="24.6" customHeight="1" x14ac:dyDescent="0.25">
      <c r="A97" s="397" t="s">
        <v>435</v>
      </c>
      <c r="B97" s="397"/>
      <c r="C97" s="397"/>
      <c r="D97" s="397"/>
      <c r="E97" s="397"/>
      <c r="F97" s="397"/>
      <c r="G97" s="86">
        <v>87</v>
      </c>
      <c r="H97" s="96">
        <f>SUM(H98:H105)</f>
        <v>0</v>
      </c>
      <c r="I97" s="96">
        <f>SUM(I98:I105)</f>
        <v>0</v>
      </c>
    </row>
    <row r="98" spans="1:9" x14ac:dyDescent="0.25">
      <c r="A98" s="392" t="s">
        <v>163</v>
      </c>
      <c r="B98" s="392"/>
      <c r="C98" s="392"/>
      <c r="D98" s="392"/>
      <c r="E98" s="392"/>
      <c r="F98" s="392"/>
      <c r="G98" s="84">
        <v>88</v>
      </c>
      <c r="H98" s="97">
        <v>0</v>
      </c>
      <c r="I98" s="97">
        <v>0</v>
      </c>
    </row>
    <row r="99" spans="1:9" ht="35.25" customHeight="1" x14ac:dyDescent="0.25">
      <c r="A99" s="392" t="s">
        <v>358</v>
      </c>
      <c r="B99" s="392"/>
      <c r="C99" s="392"/>
      <c r="D99" s="392"/>
      <c r="E99" s="392"/>
      <c r="F99" s="392"/>
      <c r="G99" s="84">
        <v>89</v>
      </c>
      <c r="H99" s="97">
        <v>0</v>
      </c>
      <c r="I99" s="97">
        <v>0</v>
      </c>
    </row>
    <row r="100" spans="1:9" x14ac:dyDescent="0.25">
      <c r="A100" s="392" t="s">
        <v>359</v>
      </c>
      <c r="B100" s="392"/>
      <c r="C100" s="392"/>
      <c r="D100" s="392"/>
      <c r="E100" s="392"/>
      <c r="F100" s="392"/>
      <c r="G100" s="84">
        <v>90</v>
      </c>
      <c r="H100" s="97">
        <v>0</v>
      </c>
      <c r="I100" s="97">
        <v>0</v>
      </c>
    </row>
    <row r="101" spans="1:9" ht="33.75" customHeight="1" x14ac:dyDescent="0.25">
      <c r="A101" s="392" t="s">
        <v>360</v>
      </c>
      <c r="B101" s="392"/>
      <c r="C101" s="392"/>
      <c r="D101" s="392"/>
      <c r="E101" s="392"/>
      <c r="F101" s="392"/>
      <c r="G101" s="84">
        <v>91</v>
      </c>
      <c r="H101" s="97">
        <v>0</v>
      </c>
      <c r="I101" s="97">
        <v>0</v>
      </c>
    </row>
    <row r="102" spans="1:9" ht="29.25" customHeight="1" x14ac:dyDescent="0.25">
      <c r="A102" s="392" t="s">
        <v>361</v>
      </c>
      <c r="B102" s="392"/>
      <c r="C102" s="392"/>
      <c r="D102" s="392"/>
      <c r="E102" s="392"/>
      <c r="F102" s="392"/>
      <c r="G102" s="84">
        <v>92</v>
      </c>
      <c r="H102" s="97">
        <v>0</v>
      </c>
      <c r="I102" s="97">
        <v>0</v>
      </c>
    </row>
    <row r="103" spans="1:9" x14ac:dyDescent="0.25">
      <c r="A103" s="392" t="s">
        <v>362</v>
      </c>
      <c r="B103" s="392"/>
      <c r="C103" s="392"/>
      <c r="D103" s="392"/>
      <c r="E103" s="392"/>
      <c r="F103" s="392"/>
      <c r="G103" s="84">
        <v>93</v>
      </c>
      <c r="H103" s="97">
        <v>0</v>
      </c>
      <c r="I103" s="97">
        <v>0</v>
      </c>
    </row>
    <row r="104" spans="1:9" ht="24.75" customHeight="1" x14ac:dyDescent="0.25">
      <c r="A104" s="392" t="s">
        <v>363</v>
      </c>
      <c r="B104" s="392"/>
      <c r="C104" s="392"/>
      <c r="D104" s="392"/>
      <c r="E104" s="392"/>
      <c r="F104" s="392"/>
      <c r="G104" s="84">
        <v>94</v>
      </c>
      <c r="H104" s="97">
        <v>0</v>
      </c>
      <c r="I104" s="97">
        <v>0</v>
      </c>
    </row>
    <row r="105" spans="1:9" ht="15.75" customHeight="1" x14ac:dyDescent="0.25">
      <c r="A105" s="392" t="s">
        <v>364</v>
      </c>
      <c r="B105" s="392"/>
      <c r="C105" s="392"/>
      <c r="D105" s="392"/>
      <c r="E105" s="392"/>
      <c r="F105" s="392"/>
      <c r="G105" s="84">
        <v>95</v>
      </c>
      <c r="H105" s="97">
        <v>0</v>
      </c>
      <c r="I105" s="97">
        <v>0</v>
      </c>
    </row>
    <row r="106" spans="1:9" ht="24.75" customHeight="1" x14ac:dyDescent="0.25">
      <c r="A106" s="392" t="s">
        <v>365</v>
      </c>
      <c r="B106" s="392"/>
      <c r="C106" s="392"/>
      <c r="D106" s="392"/>
      <c r="E106" s="392"/>
      <c r="F106" s="392"/>
      <c r="G106" s="84">
        <v>96</v>
      </c>
      <c r="H106" s="97">
        <v>0</v>
      </c>
      <c r="I106" s="97">
        <v>0</v>
      </c>
    </row>
    <row r="107" spans="1:9" ht="27.6" customHeight="1" x14ac:dyDescent="0.25">
      <c r="A107" s="385" t="s">
        <v>437</v>
      </c>
      <c r="B107" s="385"/>
      <c r="C107" s="385"/>
      <c r="D107" s="385"/>
      <c r="E107" s="385"/>
      <c r="F107" s="385"/>
      <c r="G107" s="86">
        <v>97</v>
      </c>
      <c r="H107" s="96">
        <f>H90+H97-H106-H96</f>
        <v>-60602</v>
      </c>
      <c r="I107" s="96">
        <f>I90+I97-I106-I96</f>
        <v>80237</v>
      </c>
    </row>
    <row r="108" spans="1:9" x14ac:dyDescent="0.25">
      <c r="A108" s="385" t="s">
        <v>372</v>
      </c>
      <c r="B108" s="385"/>
      <c r="C108" s="385"/>
      <c r="D108" s="385"/>
      <c r="E108" s="385"/>
      <c r="F108" s="385"/>
      <c r="G108" s="86">
        <v>98</v>
      </c>
      <c r="H108" s="96">
        <f>H88+H107</f>
        <v>-358866393</v>
      </c>
      <c r="I108" s="96">
        <f>I88+I107</f>
        <v>108787483</v>
      </c>
    </row>
    <row r="109" spans="1:9" x14ac:dyDescent="0.25">
      <c r="A109" s="364" t="s">
        <v>164</v>
      </c>
      <c r="B109" s="364"/>
      <c r="C109" s="364"/>
      <c r="D109" s="364"/>
      <c r="E109" s="364"/>
      <c r="F109" s="364"/>
      <c r="G109" s="386"/>
      <c r="H109" s="386"/>
      <c r="I109" s="386"/>
    </row>
    <row r="110" spans="1:9" ht="24.75" customHeight="1" x14ac:dyDescent="0.25">
      <c r="A110" s="387" t="s">
        <v>436</v>
      </c>
      <c r="B110" s="387"/>
      <c r="C110" s="387"/>
      <c r="D110" s="387"/>
      <c r="E110" s="387"/>
      <c r="F110" s="387"/>
      <c r="G110" s="86">
        <v>99</v>
      </c>
      <c r="H110" s="96">
        <f>H111+H112</f>
        <v>-358866393</v>
      </c>
      <c r="I110" s="96">
        <f>I111+I112</f>
        <v>108787483</v>
      </c>
    </row>
    <row r="111" spans="1:9" x14ac:dyDescent="0.25">
      <c r="A111" s="388" t="s">
        <v>116</v>
      </c>
      <c r="B111" s="388"/>
      <c r="C111" s="388"/>
      <c r="D111" s="388"/>
      <c r="E111" s="388"/>
      <c r="F111" s="388"/>
      <c r="G111" s="84">
        <v>100</v>
      </c>
      <c r="H111" s="97">
        <f>+H108-H112</f>
        <v>-329654108</v>
      </c>
      <c r="I111" s="97">
        <f>+I108-I112</f>
        <v>104454844</v>
      </c>
    </row>
    <row r="112" spans="1:9" x14ac:dyDescent="0.25">
      <c r="A112" s="388" t="s">
        <v>165</v>
      </c>
      <c r="B112" s="388"/>
      <c r="C112" s="388"/>
      <c r="D112" s="388"/>
      <c r="E112" s="388"/>
      <c r="F112" s="388"/>
      <c r="G112" s="84">
        <v>101</v>
      </c>
      <c r="H112" s="97">
        <f>+H86</f>
        <v>-29212285</v>
      </c>
      <c r="I112" s="97">
        <f>+I86</f>
        <v>4332639</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opLeftCell="A37" workbookViewId="0">
      <selection sqref="A1:I1"/>
    </sheetView>
  </sheetViews>
  <sheetFormatPr defaultColWidth="9.109375" defaultRowHeight="13.2" x14ac:dyDescent="0.25"/>
  <cols>
    <col min="1" max="6" width="9.109375" style="10"/>
    <col min="7" max="7" width="9.109375" style="11"/>
    <col min="8" max="9" width="16.33203125" style="31" customWidth="1"/>
    <col min="10" max="16384" width="9.109375" style="10"/>
  </cols>
  <sheetData>
    <row r="1" spans="1:9" x14ac:dyDescent="0.25">
      <c r="A1" s="406" t="s">
        <v>166</v>
      </c>
      <c r="B1" s="410"/>
      <c r="C1" s="410"/>
      <c r="D1" s="410"/>
      <c r="E1" s="410"/>
      <c r="F1" s="410"/>
      <c r="G1" s="410"/>
      <c r="H1" s="410"/>
      <c r="I1" s="410"/>
    </row>
    <row r="2" spans="1:9" x14ac:dyDescent="0.25">
      <c r="A2" s="405" t="s">
        <v>471</v>
      </c>
      <c r="B2" s="369"/>
      <c r="C2" s="369"/>
      <c r="D2" s="369"/>
      <c r="E2" s="369"/>
      <c r="F2" s="369"/>
      <c r="G2" s="369"/>
      <c r="H2" s="369"/>
      <c r="I2" s="369"/>
    </row>
    <row r="3" spans="1:9" x14ac:dyDescent="0.25">
      <c r="A3" s="412" t="s">
        <v>279</v>
      </c>
      <c r="B3" s="413"/>
      <c r="C3" s="413"/>
      <c r="D3" s="413"/>
      <c r="E3" s="413"/>
      <c r="F3" s="413"/>
      <c r="G3" s="413"/>
      <c r="H3" s="413"/>
      <c r="I3" s="413"/>
    </row>
    <row r="4" spans="1:9" x14ac:dyDescent="0.25">
      <c r="A4" s="411" t="s">
        <v>469</v>
      </c>
      <c r="B4" s="373"/>
      <c r="C4" s="373"/>
      <c r="D4" s="373"/>
      <c r="E4" s="373"/>
      <c r="F4" s="373"/>
      <c r="G4" s="373"/>
      <c r="H4" s="373"/>
      <c r="I4" s="374"/>
    </row>
    <row r="5" spans="1:9" ht="20.399999999999999" x14ac:dyDescent="0.25">
      <c r="A5" s="398" t="s">
        <v>2</v>
      </c>
      <c r="B5" s="399"/>
      <c r="C5" s="399"/>
      <c r="D5" s="399"/>
      <c r="E5" s="399"/>
      <c r="F5" s="399"/>
      <c r="G5" s="98" t="s">
        <v>106</v>
      </c>
      <c r="H5" s="91" t="s">
        <v>293</v>
      </c>
      <c r="I5" s="91" t="s">
        <v>276</v>
      </c>
    </row>
    <row r="6" spans="1:9" x14ac:dyDescent="0.25">
      <c r="A6" s="414">
        <v>1</v>
      </c>
      <c r="B6" s="399"/>
      <c r="C6" s="399"/>
      <c r="D6" s="399"/>
      <c r="E6" s="399"/>
      <c r="F6" s="399"/>
      <c r="G6" s="91">
        <v>2</v>
      </c>
      <c r="H6" s="91" t="s">
        <v>167</v>
      </c>
      <c r="I6" s="91" t="s">
        <v>168</v>
      </c>
    </row>
    <row r="7" spans="1:9" x14ac:dyDescent="0.25">
      <c r="A7" s="407" t="s">
        <v>169</v>
      </c>
      <c r="B7" s="407"/>
      <c r="C7" s="407"/>
      <c r="D7" s="407"/>
      <c r="E7" s="407"/>
      <c r="F7" s="407"/>
      <c r="G7" s="407"/>
      <c r="H7" s="407"/>
      <c r="I7" s="407"/>
    </row>
    <row r="8" spans="1:9" ht="12.75" customHeight="1" x14ac:dyDescent="0.25">
      <c r="A8" s="392" t="s">
        <v>170</v>
      </c>
      <c r="B8" s="392"/>
      <c r="C8" s="392"/>
      <c r="D8" s="392"/>
      <c r="E8" s="392"/>
      <c r="F8" s="392"/>
      <c r="G8" s="94">
        <v>1</v>
      </c>
      <c r="H8" s="99">
        <v>-501048580</v>
      </c>
      <c r="I8" s="99">
        <v>101475233</v>
      </c>
    </row>
    <row r="9" spans="1:9" ht="12.75" customHeight="1" x14ac:dyDescent="0.25">
      <c r="A9" s="394" t="s">
        <v>171</v>
      </c>
      <c r="B9" s="394"/>
      <c r="C9" s="394"/>
      <c r="D9" s="394"/>
      <c r="E9" s="394"/>
      <c r="F9" s="394"/>
      <c r="G9" s="86">
        <v>2</v>
      </c>
      <c r="H9" s="100">
        <f>H10+H11+H12+H13+H14+H15+H16+H17</f>
        <v>627709571</v>
      </c>
      <c r="I9" s="100">
        <f>I10+I11+I12+I13+I14+I15+I16+I17</f>
        <v>577223786</v>
      </c>
    </row>
    <row r="10" spans="1:9" ht="12.75" customHeight="1" x14ac:dyDescent="0.25">
      <c r="A10" s="409" t="s">
        <v>172</v>
      </c>
      <c r="B10" s="409"/>
      <c r="C10" s="409"/>
      <c r="D10" s="409"/>
      <c r="E10" s="409"/>
      <c r="F10" s="409"/>
      <c r="G10" s="94">
        <v>3</v>
      </c>
      <c r="H10" s="99">
        <v>496444044</v>
      </c>
      <c r="I10" s="99">
        <v>507335969</v>
      </c>
    </row>
    <row r="11" spans="1:9" ht="31.2" customHeight="1" x14ac:dyDescent="0.25">
      <c r="A11" s="409" t="s">
        <v>298</v>
      </c>
      <c r="B11" s="409"/>
      <c r="C11" s="409"/>
      <c r="D11" s="409"/>
      <c r="E11" s="409"/>
      <c r="F11" s="409"/>
      <c r="G11" s="94">
        <v>4</v>
      </c>
      <c r="H11" s="99">
        <v>-3245751</v>
      </c>
      <c r="I11" s="99">
        <v>2071836</v>
      </c>
    </row>
    <row r="12" spans="1:9" ht="28.2" customHeight="1" x14ac:dyDescent="0.25">
      <c r="A12" s="409" t="s">
        <v>299</v>
      </c>
      <c r="B12" s="409"/>
      <c r="C12" s="409"/>
      <c r="D12" s="409"/>
      <c r="E12" s="409"/>
      <c r="F12" s="409"/>
      <c r="G12" s="94">
        <v>5</v>
      </c>
      <c r="H12" s="99">
        <v>0</v>
      </c>
      <c r="I12" s="99">
        <v>-13315806</v>
      </c>
    </row>
    <row r="13" spans="1:9" ht="12.75" customHeight="1" x14ac:dyDescent="0.25">
      <c r="A13" s="409" t="s">
        <v>173</v>
      </c>
      <c r="B13" s="409"/>
      <c r="C13" s="409"/>
      <c r="D13" s="409"/>
      <c r="E13" s="409"/>
      <c r="F13" s="409"/>
      <c r="G13" s="94">
        <v>6</v>
      </c>
      <c r="H13" s="99">
        <v>-513802</v>
      </c>
      <c r="I13" s="99">
        <v>-86145</v>
      </c>
    </row>
    <row r="14" spans="1:9" ht="12.75" customHeight="1" x14ac:dyDescent="0.25">
      <c r="A14" s="409" t="s">
        <v>174</v>
      </c>
      <c r="B14" s="409"/>
      <c r="C14" s="409"/>
      <c r="D14" s="409"/>
      <c r="E14" s="409"/>
      <c r="F14" s="409"/>
      <c r="G14" s="94">
        <v>7</v>
      </c>
      <c r="H14" s="99">
        <v>68613120</v>
      </c>
      <c r="I14" s="99">
        <v>71256632</v>
      </c>
    </row>
    <row r="15" spans="1:9" ht="12.75" customHeight="1" x14ac:dyDescent="0.25">
      <c r="A15" s="409" t="s">
        <v>175</v>
      </c>
      <c r="B15" s="409"/>
      <c r="C15" s="409"/>
      <c r="D15" s="409"/>
      <c r="E15" s="409"/>
      <c r="F15" s="409"/>
      <c r="G15" s="94">
        <v>8</v>
      </c>
      <c r="H15" s="99">
        <v>22152112</v>
      </c>
      <c r="I15" s="99">
        <v>25063623</v>
      </c>
    </row>
    <row r="16" spans="1:9" ht="12.75" customHeight="1" x14ac:dyDescent="0.25">
      <c r="A16" s="409" t="s">
        <v>176</v>
      </c>
      <c r="B16" s="409"/>
      <c r="C16" s="409"/>
      <c r="D16" s="409"/>
      <c r="E16" s="409"/>
      <c r="F16" s="409"/>
      <c r="G16" s="94">
        <v>9</v>
      </c>
      <c r="H16" s="99">
        <v>41917849</v>
      </c>
      <c r="I16" s="99">
        <v>-8096392</v>
      </c>
    </row>
    <row r="17" spans="1:9" ht="27.6" customHeight="1" x14ac:dyDescent="0.25">
      <c r="A17" s="409" t="s">
        <v>177</v>
      </c>
      <c r="B17" s="409"/>
      <c r="C17" s="409"/>
      <c r="D17" s="409"/>
      <c r="E17" s="409"/>
      <c r="F17" s="409"/>
      <c r="G17" s="94">
        <v>10</v>
      </c>
      <c r="H17" s="99">
        <v>2341999</v>
      </c>
      <c r="I17" s="99">
        <v>-7005931</v>
      </c>
    </row>
    <row r="18" spans="1:9" ht="29.4" customHeight="1" x14ac:dyDescent="0.25">
      <c r="A18" s="385" t="s">
        <v>301</v>
      </c>
      <c r="B18" s="385"/>
      <c r="C18" s="385"/>
      <c r="D18" s="385"/>
      <c r="E18" s="385"/>
      <c r="F18" s="385"/>
      <c r="G18" s="86">
        <v>11</v>
      </c>
      <c r="H18" s="100">
        <f>H8+H9</f>
        <v>126660991</v>
      </c>
      <c r="I18" s="100">
        <f>I8+I9</f>
        <v>678699019</v>
      </c>
    </row>
    <row r="19" spans="1:9" ht="12.75" customHeight="1" x14ac:dyDescent="0.25">
      <c r="A19" s="394" t="s">
        <v>178</v>
      </c>
      <c r="B19" s="394"/>
      <c r="C19" s="394"/>
      <c r="D19" s="394"/>
      <c r="E19" s="394"/>
      <c r="F19" s="394"/>
      <c r="G19" s="86">
        <v>12</v>
      </c>
      <c r="H19" s="100">
        <f>H20+H21+H22+H23</f>
        <v>-133339351</v>
      </c>
      <c r="I19" s="100">
        <f>I20+I21+I22+I23</f>
        <v>1277569</v>
      </c>
    </row>
    <row r="20" spans="1:9" ht="12.75" customHeight="1" x14ac:dyDescent="0.25">
      <c r="A20" s="409" t="s">
        <v>179</v>
      </c>
      <c r="B20" s="409"/>
      <c r="C20" s="409"/>
      <c r="D20" s="409"/>
      <c r="E20" s="409"/>
      <c r="F20" s="409"/>
      <c r="G20" s="94">
        <v>13</v>
      </c>
      <c r="H20" s="99">
        <v>-82313496</v>
      </c>
      <c r="I20" s="99">
        <v>-22602337</v>
      </c>
    </row>
    <row r="21" spans="1:9" ht="12.75" customHeight="1" x14ac:dyDescent="0.25">
      <c r="A21" s="409" t="s">
        <v>180</v>
      </c>
      <c r="B21" s="409"/>
      <c r="C21" s="409"/>
      <c r="D21" s="409"/>
      <c r="E21" s="409"/>
      <c r="F21" s="409"/>
      <c r="G21" s="94">
        <v>14</v>
      </c>
      <c r="H21" s="99">
        <v>-46515658</v>
      </c>
      <c r="I21" s="99">
        <v>20098142</v>
      </c>
    </row>
    <row r="22" spans="1:9" ht="12.75" customHeight="1" x14ac:dyDescent="0.25">
      <c r="A22" s="409" t="s">
        <v>181</v>
      </c>
      <c r="B22" s="409"/>
      <c r="C22" s="409"/>
      <c r="D22" s="409"/>
      <c r="E22" s="409"/>
      <c r="F22" s="409"/>
      <c r="G22" s="94">
        <v>15</v>
      </c>
      <c r="H22" s="99">
        <v>-4510197</v>
      </c>
      <c r="I22" s="99">
        <v>3781764</v>
      </c>
    </row>
    <row r="23" spans="1:9" ht="12.75" customHeight="1" x14ac:dyDescent="0.25">
      <c r="A23" s="409" t="s">
        <v>182</v>
      </c>
      <c r="B23" s="409"/>
      <c r="C23" s="409"/>
      <c r="D23" s="409"/>
      <c r="E23" s="409"/>
      <c r="F23" s="409"/>
      <c r="G23" s="94">
        <v>16</v>
      </c>
      <c r="H23" s="99">
        <v>0</v>
      </c>
      <c r="I23" s="99">
        <v>0</v>
      </c>
    </row>
    <row r="24" spans="1:9" ht="12.75" customHeight="1" x14ac:dyDescent="0.25">
      <c r="A24" s="385" t="s">
        <v>183</v>
      </c>
      <c r="B24" s="385"/>
      <c r="C24" s="385"/>
      <c r="D24" s="385"/>
      <c r="E24" s="385"/>
      <c r="F24" s="385"/>
      <c r="G24" s="86">
        <v>17</v>
      </c>
      <c r="H24" s="100">
        <f>H18+H19</f>
        <v>-6678360</v>
      </c>
      <c r="I24" s="100">
        <f>I18+I19</f>
        <v>679976588</v>
      </c>
    </row>
    <row r="25" spans="1:9" ht="12.75" customHeight="1" x14ac:dyDescent="0.25">
      <c r="A25" s="392" t="s">
        <v>184</v>
      </c>
      <c r="B25" s="392"/>
      <c r="C25" s="392"/>
      <c r="D25" s="392"/>
      <c r="E25" s="392"/>
      <c r="F25" s="392"/>
      <c r="G25" s="94">
        <v>18</v>
      </c>
      <c r="H25" s="99">
        <v>-34290832</v>
      </c>
      <c r="I25" s="99">
        <v>-70643388</v>
      </c>
    </row>
    <row r="26" spans="1:9" ht="12.75" customHeight="1" x14ac:dyDescent="0.25">
      <c r="A26" s="392" t="s">
        <v>185</v>
      </c>
      <c r="B26" s="392"/>
      <c r="C26" s="392"/>
      <c r="D26" s="392"/>
      <c r="E26" s="392"/>
      <c r="F26" s="392"/>
      <c r="G26" s="94">
        <v>19</v>
      </c>
      <c r="H26" s="99">
        <v>3491984</v>
      </c>
      <c r="I26" s="99">
        <v>705192</v>
      </c>
    </row>
    <row r="27" spans="1:9" ht="28.95" customHeight="1" x14ac:dyDescent="0.25">
      <c r="A27" s="387" t="s">
        <v>186</v>
      </c>
      <c r="B27" s="387"/>
      <c r="C27" s="387"/>
      <c r="D27" s="387"/>
      <c r="E27" s="387"/>
      <c r="F27" s="387"/>
      <c r="G27" s="86">
        <v>20</v>
      </c>
      <c r="H27" s="100">
        <f>H24+H25+H26</f>
        <v>-37477208</v>
      </c>
      <c r="I27" s="100">
        <f>I24+I25+I26</f>
        <v>610038392</v>
      </c>
    </row>
    <row r="28" spans="1:9" x14ac:dyDescent="0.25">
      <c r="A28" s="407" t="s">
        <v>187</v>
      </c>
      <c r="B28" s="407"/>
      <c r="C28" s="407"/>
      <c r="D28" s="407"/>
      <c r="E28" s="407"/>
      <c r="F28" s="407"/>
      <c r="G28" s="407"/>
      <c r="H28" s="407"/>
      <c r="I28" s="407"/>
    </row>
    <row r="29" spans="1:9" ht="23.4" customHeight="1" x14ac:dyDescent="0.25">
      <c r="A29" s="392" t="s">
        <v>188</v>
      </c>
      <c r="B29" s="392"/>
      <c r="C29" s="392"/>
      <c r="D29" s="392"/>
      <c r="E29" s="392"/>
      <c r="F29" s="392"/>
      <c r="G29" s="94">
        <v>21</v>
      </c>
      <c r="H29" s="97">
        <v>9326474</v>
      </c>
      <c r="I29" s="97">
        <v>3783014</v>
      </c>
    </row>
    <row r="30" spans="1:9" ht="12.75" customHeight="1" x14ac:dyDescent="0.25">
      <c r="A30" s="392" t="s">
        <v>189</v>
      </c>
      <c r="B30" s="392"/>
      <c r="C30" s="392"/>
      <c r="D30" s="392"/>
      <c r="E30" s="392"/>
      <c r="F30" s="392"/>
      <c r="G30" s="94">
        <v>22</v>
      </c>
      <c r="H30" s="97">
        <v>0</v>
      </c>
      <c r="I30" s="97">
        <v>0</v>
      </c>
    </row>
    <row r="31" spans="1:9" ht="12.75" customHeight="1" x14ac:dyDescent="0.25">
      <c r="A31" s="392" t="s">
        <v>190</v>
      </c>
      <c r="B31" s="392"/>
      <c r="C31" s="392"/>
      <c r="D31" s="392"/>
      <c r="E31" s="392"/>
      <c r="F31" s="392"/>
      <c r="G31" s="94">
        <v>23</v>
      </c>
      <c r="H31" s="97">
        <v>495675</v>
      </c>
      <c r="I31" s="97">
        <v>98094</v>
      </c>
    </row>
    <row r="32" spans="1:9" ht="12.75" customHeight="1" x14ac:dyDescent="0.25">
      <c r="A32" s="392" t="s">
        <v>191</v>
      </c>
      <c r="B32" s="392"/>
      <c r="C32" s="392"/>
      <c r="D32" s="392"/>
      <c r="E32" s="392"/>
      <c r="F32" s="392"/>
      <c r="G32" s="94">
        <v>24</v>
      </c>
      <c r="H32" s="97">
        <v>0</v>
      </c>
      <c r="I32" s="97">
        <v>3709</v>
      </c>
    </row>
    <row r="33" spans="1:9" ht="12.75" customHeight="1" x14ac:dyDescent="0.25">
      <c r="A33" s="392" t="s">
        <v>192</v>
      </c>
      <c r="B33" s="392"/>
      <c r="C33" s="392"/>
      <c r="D33" s="392"/>
      <c r="E33" s="392"/>
      <c r="F33" s="392"/>
      <c r="G33" s="94">
        <v>25</v>
      </c>
      <c r="H33" s="97">
        <v>324339</v>
      </c>
      <c r="I33" s="97">
        <v>224099</v>
      </c>
    </row>
    <row r="34" spans="1:9" ht="12.75" customHeight="1" x14ac:dyDescent="0.25">
      <c r="A34" s="392" t="s">
        <v>193</v>
      </c>
      <c r="B34" s="392"/>
      <c r="C34" s="392"/>
      <c r="D34" s="392"/>
      <c r="E34" s="392"/>
      <c r="F34" s="392"/>
      <c r="G34" s="94">
        <v>26</v>
      </c>
      <c r="H34" s="97">
        <v>0</v>
      </c>
      <c r="I34" s="97">
        <v>0</v>
      </c>
    </row>
    <row r="35" spans="1:9" ht="27.6" customHeight="1" x14ac:dyDescent="0.25">
      <c r="A35" s="385" t="s">
        <v>194</v>
      </c>
      <c r="B35" s="385"/>
      <c r="C35" s="385"/>
      <c r="D35" s="385"/>
      <c r="E35" s="385"/>
      <c r="F35" s="385"/>
      <c r="G35" s="86">
        <v>27</v>
      </c>
      <c r="H35" s="96">
        <f>H29+H30+H31+H32+H33+H34</f>
        <v>10146488</v>
      </c>
      <c r="I35" s="96">
        <f>I29+I30+I31+I32+I33+I34</f>
        <v>4108916</v>
      </c>
    </row>
    <row r="36" spans="1:9" ht="26.4" customHeight="1" x14ac:dyDescent="0.25">
      <c r="A36" s="392" t="s">
        <v>195</v>
      </c>
      <c r="B36" s="392"/>
      <c r="C36" s="392"/>
      <c r="D36" s="392"/>
      <c r="E36" s="392"/>
      <c r="F36" s="392"/>
      <c r="G36" s="94">
        <v>28</v>
      </c>
      <c r="H36" s="97">
        <v>-595870921</v>
      </c>
      <c r="I36" s="97">
        <v>-115355120</v>
      </c>
    </row>
    <row r="37" spans="1:9" ht="12.75" customHeight="1" x14ac:dyDescent="0.25">
      <c r="A37" s="392" t="s">
        <v>196</v>
      </c>
      <c r="B37" s="392"/>
      <c r="C37" s="392"/>
      <c r="D37" s="392"/>
      <c r="E37" s="392"/>
      <c r="F37" s="392"/>
      <c r="G37" s="94">
        <v>29</v>
      </c>
      <c r="H37" s="97">
        <v>0</v>
      </c>
      <c r="I37" s="97">
        <v>0</v>
      </c>
    </row>
    <row r="38" spans="1:9" ht="12.75" customHeight="1" x14ac:dyDescent="0.25">
      <c r="A38" s="392" t="s">
        <v>197</v>
      </c>
      <c r="B38" s="392"/>
      <c r="C38" s="392"/>
      <c r="D38" s="392"/>
      <c r="E38" s="392"/>
      <c r="F38" s="392"/>
      <c r="G38" s="94">
        <v>30</v>
      </c>
      <c r="H38" s="97">
        <v>-225514</v>
      </c>
      <c r="I38" s="97">
        <v>-42722870</v>
      </c>
    </row>
    <row r="39" spans="1:9" ht="12.75" customHeight="1" x14ac:dyDescent="0.25">
      <c r="A39" s="392" t="s">
        <v>198</v>
      </c>
      <c r="B39" s="392"/>
      <c r="C39" s="392"/>
      <c r="D39" s="392"/>
      <c r="E39" s="392"/>
      <c r="F39" s="392"/>
      <c r="G39" s="94">
        <v>31</v>
      </c>
      <c r="H39" s="97">
        <v>0</v>
      </c>
      <c r="I39" s="97">
        <v>0</v>
      </c>
    </row>
    <row r="40" spans="1:9" ht="12.75" customHeight="1" x14ac:dyDescent="0.25">
      <c r="A40" s="392" t="s">
        <v>199</v>
      </c>
      <c r="B40" s="392"/>
      <c r="C40" s="392"/>
      <c r="D40" s="392"/>
      <c r="E40" s="392"/>
      <c r="F40" s="392"/>
      <c r="G40" s="94">
        <v>32</v>
      </c>
      <c r="H40" s="97">
        <v>0</v>
      </c>
      <c r="I40" s="97">
        <v>-3203421</v>
      </c>
    </row>
    <row r="41" spans="1:9" ht="22.95" customHeight="1" x14ac:dyDescent="0.25">
      <c r="A41" s="385" t="s">
        <v>200</v>
      </c>
      <c r="B41" s="385"/>
      <c r="C41" s="385"/>
      <c r="D41" s="385"/>
      <c r="E41" s="385"/>
      <c r="F41" s="385"/>
      <c r="G41" s="86">
        <v>33</v>
      </c>
      <c r="H41" s="96">
        <f>H36+H37+H38+H39+H40</f>
        <v>-596096435</v>
      </c>
      <c r="I41" s="96">
        <f>I36+I37+I38+I39+I40</f>
        <v>-161281411</v>
      </c>
    </row>
    <row r="42" spans="1:9" ht="30.6" customHeight="1" x14ac:dyDescent="0.25">
      <c r="A42" s="387" t="s">
        <v>201</v>
      </c>
      <c r="B42" s="387"/>
      <c r="C42" s="387"/>
      <c r="D42" s="387"/>
      <c r="E42" s="387"/>
      <c r="F42" s="387"/>
      <c r="G42" s="86">
        <v>34</v>
      </c>
      <c r="H42" s="96">
        <f>H35+H41</f>
        <v>-585949947</v>
      </c>
      <c r="I42" s="96">
        <f>I35+I41</f>
        <v>-157172495</v>
      </c>
    </row>
    <row r="43" spans="1:9" x14ac:dyDescent="0.25">
      <c r="A43" s="407" t="s">
        <v>202</v>
      </c>
      <c r="B43" s="407"/>
      <c r="C43" s="407"/>
      <c r="D43" s="407"/>
      <c r="E43" s="407"/>
      <c r="F43" s="407"/>
      <c r="G43" s="407"/>
      <c r="H43" s="407"/>
      <c r="I43" s="407"/>
    </row>
    <row r="44" spans="1:9" ht="12.75" customHeight="1" x14ac:dyDescent="0.25">
      <c r="A44" s="392" t="s">
        <v>203</v>
      </c>
      <c r="B44" s="392"/>
      <c r="C44" s="392"/>
      <c r="D44" s="392"/>
      <c r="E44" s="392"/>
      <c r="F44" s="392"/>
      <c r="G44" s="94">
        <v>35</v>
      </c>
      <c r="H44" s="97">
        <v>0</v>
      </c>
      <c r="I44" s="97">
        <v>0</v>
      </c>
    </row>
    <row r="45" spans="1:9" ht="27.6" customHeight="1" x14ac:dyDescent="0.25">
      <c r="A45" s="392" t="s">
        <v>204</v>
      </c>
      <c r="B45" s="392"/>
      <c r="C45" s="392"/>
      <c r="D45" s="392"/>
      <c r="E45" s="392"/>
      <c r="F45" s="392"/>
      <c r="G45" s="94">
        <v>36</v>
      </c>
      <c r="H45" s="97">
        <v>0</v>
      </c>
      <c r="I45" s="97">
        <v>0</v>
      </c>
    </row>
    <row r="46" spans="1:9" ht="12.75" customHeight="1" x14ac:dyDescent="0.25">
      <c r="A46" s="392" t="s">
        <v>205</v>
      </c>
      <c r="B46" s="392"/>
      <c r="C46" s="392"/>
      <c r="D46" s="392"/>
      <c r="E46" s="392"/>
      <c r="F46" s="392"/>
      <c r="G46" s="94">
        <v>37</v>
      </c>
      <c r="H46" s="97">
        <v>785615083</v>
      </c>
      <c r="I46" s="97">
        <v>379850628</v>
      </c>
    </row>
    <row r="47" spans="1:9" ht="12.75" customHeight="1" x14ac:dyDescent="0.25">
      <c r="A47" s="392" t="s">
        <v>206</v>
      </c>
      <c r="B47" s="392"/>
      <c r="C47" s="392"/>
      <c r="D47" s="392"/>
      <c r="E47" s="392"/>
      <c r="F47" s="392"/>
      <c r="G47" s="94">
        <v>38</v>
      </c>
      <c r="H47" s="97">
        <v>3389998</v>
      </c>
      <c r="I47" s="97">
        <v>338676960</v>
      </c>
    </row>
    <row r="48" spans="1:9" ht="25.95" customHeight="1" x14ac:dyDescent="0.25">
      <c r="A48" s="385" t="s">
        <v>207</v>
      </c>
      <c r="B48" s="385"/>
      <c r="C48" s="385"/>
      <c r="D48" s="385"/>
      <c r="E48" s="385"/>
      <c r="F48" s="385"/>
      <c r="G48" s="86">
        <v>39</v>
      </c>
      <c r="H48" s="96">
        <f>H44+H45+H46+H47</f>
        <v>789005081</v>
      </c>
      <c r="I48" s="96">
        <f>I44+I45+I46+I47</f>
        <v>718527588</v>
      </c>
    </row>
    <row r="49" spans="1:9" ht="24.6" customHeight="1" x14ac:dyDescent="0.25">
      <c r="A49" s="392" t="s">
        <v>300</v>
      </c>
      <c r="B49" s="392"/>
      <c r="C49" s="392"/>
      <c r="D49" s="392"/>
      <c r="E49" s="392"/>
      <c r="F49" s="392"/>
      <c r="G49" s="94">
        <v>40</v>
      </c>
      <c r="H49" s="97">
        <v>-46038888</v>
      </c>
      <c r="I49" s="97">
        <v>-718135038</v>
      </c>
    </row>
    <row r="50" spans="1:9" ht="12.75" customHeight="1" x14ac:dyDescent="0.25">
      <c r="A50" s="392" t="s">
        <v>208</v>
      </c>
      <c r="B50" s="392"/>
      <c r="C50" s="392"/>
      <c r="D50" s="392"/>
      <c r="E50" s="392"/>
      <c r="F50" s="392"/>
      <c r="G50" s="94">
        <v>41</v>
      </c>
      <c r="H50" s="97">
        <v>0</v>
      </c>
      <c r="I50" s="97">
        <v>0</v>
      </c>
    </row>
    <row r="51" spans="1:9" ht="12.75" customHeight="1" x14ac:dyDescent="0.25">
      <c r="A51" s="392" t="s">
        <v>209</v>
      </c>
      <c r="B51" s="392"/>
      <c r="C51" s="392"/>
      <c r="D51" s="392"/>
      <c r="E51" s="392"/>
      <c r="F51" s="392"/>
      <c r="G51" s="94">
        <v>42</v>
      </c>
      <c r="H51" s="97">
        <v>-72300</v>
      </c>
      <c r="I51" s="97">
        <v>-76794</v>
      </c>
    </row>
    <row r="52" spans="1:9" ht="26.4" customHeight="1" x14ac:dyDescent="0.25">
      <c r="A52" s="392" t="s">
        <v>210</v>
      </c>
      <c r="B52" s="392"/>
      <c r="C52" s="392"/>
      <c r="D52" s="392"/>
      <c r="E52" s="392"/>
      <c r="F52" s="392"/>
      <c r="G52" s="94">
        <v>43</v>
      </c>
      <c r="H52" s="97">
        <v>0</v>
      </c>
      <c r="I52" s="97">
        <v>0</v>
      </c>
    </row>
    <row r="53" spans="1:9" ht="12.75" customHeight="1" x14ac:dyDescent="0.25">
      <c r="A53" s="392" t="s">
        <v>211</v>
      </c>
      <c r="B53" s="392"/>
      <c r="C53" s="392"/>
      <c r="D53" s="392"/>
      <c r="E53" s="392"/>
      <c r="F53" s="392"/>
      <c r="G53" s="94">
        <v>44</v>
      </c>
      <c r="H53" s="97">
        <v>-3676476</v>
      </c>
      <c r="I53" s="97">
        <v>-3856729</v>
      </c>
    </row>
    <row r="54" spans="1:9" ht="27.6" customHeight="1" x14ac:dyDescent="0.25">
      <c r="A54" s="385" t="s">
        <v>212</v>
      </c>
      <c r="B54" s="385"/>
      <c r="C54" s="385"/>
      <c r="D54" s="385"/>
      <c r="E54" s="385"/>
      <c r="F54" s="385"/>
      <c r="G54" s="86">
        <v>45</v>
      </c>
      <c r="H54" s="96">
        <f>H49+H50+H51+H52+H53</f>
        <v>-49787664</v>
      </c>
      <c r="I54" s="96">
        <f>I49+I50+I51+I52+I53</f>
        <v>-722068561</v>
      </c>
    </row>
    <row r="55" spans="1:9" ht="27.6" customHeight="1" x14ac:dyDescent="0.25">
      <c r="A55" s="387" t="s">
        <v>213</v>
      </c>
      <c r="B55" s="387"/>
      <c r="C55" s="387"/>
      <c r="D55" s="387"/>
      <c r="E55" s="387"/>
      <c r="F55" s="387"/>
      <c r="G55" s="86">
        <v>46</v>
      </c>
      <c r="H55" s="96">
        <f>H48+H54</f>
        <v>739217417</v>
      </c>
      <c r="I55" s="96">
        <f>I48+I54</f>
        <v>-3540973</v>
      </c>
    </row>
    <row r="56" spans="1:9" x14ac:dyDescent="0.25">
      <c r="A56" s="358" t="s">
        <v>214</v>
      </c>
      <c r="B56" s="358"/>
      <c r="C56" s="358"/>
      <c r="D56" s="358"/>
      <c r="E56" s="358"/>
      <c r="F56" s="358"/>
      <c r="G56" s="94">
        <v>47</v>
      </c>
      <c r="H56" s="97">
        <v>0</v>
      </c>
      <c r="I56" s="97">
        <v>0</v>
      </c>
    </row>
    <row r="57" spans="1:9" ht="27" customHeight="1" x14ac:dyDescent="0.25">
      <c r="A57" s="387" t="s">
        <v>215</v>
      </c>
      <c r="B57" s="387"/>
      <c r="C57" s="387"/>
      <c r="D57" s="387"/>
      <c r="E57" s="387"/>
      <c r="F57" s="387"/>
      <c r="G57" s="86">
        <v>48</v>
      </c>
      <c r="H57" s="96">
        <f>H27+H42+H55+H56</f>
        <v>115790262</v>
      </c>
      <c r="I57" s="96">
        <f>I27+I42+I55+I56</f>
        <v>449324924</v>
      </c>
    </row>
    <row r="58" spans="1:9" ht="15.6" customHeight="1" x14ac:dyDescent="0.25">
      <c r="A58" s="408" t="s">
        <v>216</v>
      </c>
      <c r="B58" s="408"/>
      <c r="C58" s="408"/>
      <c r="D58" s="408"/>
      <c r="E58" s="408"/>
      <c r="F58" s="408"/>
      <c r="G58" s="94">
        <v>49</v>
      </c>
      <c r="H58" s="97">
        <v>550142638</v>
      </c>
      <c r="I58" s="97">
        <v>665932900</v>
      </c>
    </row>
    <row r="59" spans="1:9" ht="28.95" customHeight="1" x14ac:dyDescent="0.25">
      <c r="A59" s="387" t="s">
        <v>217</v>
      </c>
      <c r="B59" s="387"/>
      <c r="C59" s="387"/>
      <c r="D59" s="387"/>
      <c r="E59" s="387"/>
      <c r="F59" s="387"/>
      <c r="G59" s="86">
        <v>50</v>
      </c>
      <c r="H59" s="96">
        <f>H57+H58</f>
        <v>665932900</v>
      </c>
      <c r="I59" s="96">
        <f>I57+I58</f>
        <v>1115257824</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sqref="A1:I1"/>
    </sheetView>
  </sheetViews>
  <sheetFormatPr defaultRowHeight="13.2" x14ac:dyDescent="0.25"/>
  <cols>
    <col min="1" max="7" width="9.109375" style="10"/>
    <col min="8" max="9" width="14.88671875" style="31" customWidth="1"/>
    <col min="10" max="10" width="12" style="10" bestFit="1" customWidth="1"/>
    <col min="11" max="11" width="10.33203125" style="10" bestFit="1" customWidth="1"/>
    <col min="12" max="12" width="12.33203125" style="10" bestFit="1" customWidth="1"/>
    <col min="13" max="263" width="9.109375" style="10"/>
    <col min="264" max="265" width="9.88671875" style="10" bestFit="1" customWidth="1"/>
    <col min="266" max="266" width="12" style="10" bestFit="1" customWidth="1"/>
    <col min="267" max="267" width="10.33203125" style="10" bestFit="1" customWidth="1"/>
    <col min="268" max="268" width="12.33203125" style="10" bestFit="1" customWidth="1"/>
    <col min="269" max="519" width="9.109375" style="10"/>
    <col min="520" max="521" width="9.88671875" style="10" bestFit="1" customWidth="1"/>
    <col min="522" max="522" width="12" style="10" bestFit="1" customWidth="1"/>
    <col min="523" max="523" width="10.33203125" style="10" bestFit="1" customWidth="1"/>
    <col min="524" max="524" width="12.33203125" style="10" bestFit="1" customWidth="1"/>
    <col min="525" max="775" width="9.109375" style="10"/>
    <col min="776" max="777" width="9.88671875" style="10" bestFit="1" customWidth="1"/>
    <col min="778" max="778" width="12" style="10" bestFit="1" customWidth="1"/>
    <col min="779" max="779" width="10.33203125" style="10" bestFit="1" customWidth="1"/>
    <col min="780" max="780" width="12.33203125" style="10" bestFit="1" customWidth="1"/>
    <col min="781" max="1031" width="9.109375" style="10"/>
    <col min="1032" max="1033" width="9.88671875" style="10" bestFit="1" customWidth="1"/>
    <col min="1034" max="1034" width="12" style="10" bestFit="1" customWidth="1"/>
    <col min="1035" max="1035" width="10.33203125" style="10" bestFit="1" customWidth="1"/>
    <col min="1036" max="1036" width="12.33203125" style="10" bestFit="1" customWidth="1"/>
    <col min="1037" max="1287" width="9.109375" style="10"/>
    <col min="1288" max="1289" width="9.88671875" style="10" bestFit="1" customWidth="1"/>
    <col min="1290" max="1290" width="12" style="10" bestFit="1" customWidth="1"/>
    <col min="1291" max="1291" width="10.33203125" style="10" bestFit="1" customWidth="1"/>
    <col min="1292" max="1292" width="12.33203125" style="10" bestFit="1" customWidth="1"/>
    <col min="1293" max="1543" width="9.109375" style="10"/>
    <col min="1544" max="1545" width="9.88671875" style="10" bestFit="1" customWidth="1"/>
    <col min="1546" max="1546" width="12" style="10" bestFit="1" customWidth="1"/>
    <col min="1547" max="1547" width="10.33203125" style="10" bestFit="1" customWidth="1"/>
    <col min="1548" max="1548" width="12.33203125" style="10" bestFit="1" customWidth="1"/>
    <col min="1549" max="1799" width="9.109375" style="10"/>
    <col min="1800" max="1801" width="9.88671875" style="10" bestFit="1" customWidth="1"/>
    <col min="1802" max="1802" width="12" style="10" bestFit="1" customWidth="1"/>
    <col min="1803" max="1803" width="10.33203125" style="10" bestFit="1" customWidth="1"/>
    <col min="1804" max="1804" width="12.33203125" style="10" bestFit="1" customWidth="1"/>
    <col min="1805" max="2055" width="9.109375" style="10"/>
    <col min="2056" max="2057" width="9.88671875" style="10" bestFit="1" customWidth="1"/>
    <col min="2058" max="2058" width="12" style="10" bestFit="1" customWidth="1"/>
    <col min="2059" max="2059" width="10.33203125" style="10" bestFit="1" customWidth="1"/>
    <col min="2060" max="2060" width="12.33203125" style="10" bestFit="1" customWidth="1"/>
    <col min="2061" max="2311" width="9.109375" style="10"/>
    <col min="2312" max="2313" width="9.88671875" style="10" bestFit="1" customWidth="1"/>
    <col min="2314" max="2314" width="12" style="10" bestFit="1" customWidth="1"/>
    <col min="2315" max="2315" width="10.33203125" style="10" bestFit="1" customWidth="1"/>
    <col min="2316" max="2316" width="12.33203125" style="10" bestFit="1" customWidth="1"/>
    <col min="2317" max="2567" width="9.109375" style="10"/>
    <col min="2568" max="2569" width="9.88671875" style="10" bestFit="1" customWidth="1"/>
    <col min="2570" max="2570" width="12" style="10" bestFit="1" customWidth="1"/>
    <col min="2571" max="2571" width="10.33203125" style="10" bestFit="1" customWidth="1"/>
    <col min="2572" max="2572" width="12.33203125" style="10" bestFit="1" customWidth="1"/>
    <col min="2573" max="2823" width="9.109375" style="10"/>
    <col min="2824" max="2825" width="9.88671875" style="10" bestFit="1" customWidth="1"/>
    <col min="2826" max="2826" width="12" style="10" bestFit="1" customWidth="1"/>
    <col min="2827" max="2827" width="10.33203125" style="10" bestFit="1" customWidth="1"/>
    <col min="2828" max="2828" width="12.33203125" style="10" bestFit="1" customWidth="1"/>
    <col min="2829" max="3079" width="9.109375" style="10"/>
    <col min="3080" max="3081" width="9.88671875" style="10" bestFit="1" customWidth="1"/>
    <col min="3082" max="3082" width="12" style="10" bestFit="1" customWidth="1"/>
    <col min="3083" max="3083" width="10.33203125" style="10" bestFit="1" customWidth="1"/>
    <col min="3084" max="3084" width="12.33203125" style="10" bestFit="1" customWidth="1"/>
    <col min="3085" max="3335" width="9.109375" style="10"/>
    <col min="3336" max="3337" width="9.88671875" style="10" bestFit="1" customWidth="1"/>
    <col min="3338" max="3338" width="12" style="10" bestFit="1" customWidth="1"/>
    <col min="3339" max="3339" width="10.33203125" style="10" bestFit="1" customWidth="1"/>
    <col min="3340" max="3340" width="12.33203125" style="10" bestFit="1" customWidth="1"/>
    <col min="3341" max="3591" width="9.109375" style="10"/>
    <col min="3592" max="3593" width="9.88671875" style="10" bestFit="1" customWidth="1"/>
    <col min="3594" max="3594" width="12" style="10" bestFit="1" customWidth="1"/>
    <col min="3595" max="3595" width="10.33203125" style="10" bestFit="1" customWidth="1"/>
    <col min="3596" max="3596" width="12.33203125" style="10" bestFit="1" customWidth="1"/>
    <col min="3597" max="3847" width="9.109375" style="10"/>
    <col min="3848" max="3849" width="9.88671875" style="10" bestFit="1" customWidth="1"/>
    <col min="3850" max="3850" width="12" style="10" bestFit="1" customWidth="1"/>
    <col min="3851" max="3851" width="10.33203125" style="10" bestFit="1" customWidth="1"/>
    <col min="3852" max="3852" width="12.33203125" style="10" bestFit="1" customWidth="1"/>
    <col min="3853" max="4103" width="9.109375" style="10"/>
    <col min="4104" max="4105" width="9.88671875" style="10" bestFit="1" customWidth="1"/>
    <col min="4106" max="4106" width="12" style="10" bestFit="1" customWidth="1"/>
    <col min="4107" max="4107" width="10.33203125" style="10" bestFit="1" customWidth="1"/>
    <col min="4108" max="4108" width="12.33203125" style="10" bestFit="1" customWidth="1"/>
    <col min="4109" max="4359" width="9.109375" style="10"/>
    <col min="4360" max="4361" width="9.88671875" style="10" bestFit="1" customWidth="1"/>
    <col min="4362" max="4362" width="12" style="10" bestFit="1" customWidth="1"/>
    <col min="4363" max="4363" width="10.33203125" style="10" bestFit="1" customWidth="1"/>
    <col min="4364" max="4364" width="12.33203125" style="10" bestFit="1" customWidth="1"/>
    <col min="4365" max="4615" width="9.109375" style="10"/>
    <col min="4616" max="4617" width="9.88671875" style="10" bestFit="1" customWidth="1"/>
    <col min="4618" max="4618" width="12" style="10" bestFit="1" customWidth="1"/>
    <col min="4619" max="4619" width="10.33203125" style="10" bestFit="1" customWidth="1"/>
    <col min="4620" max="4620" width="12.33203125" style="10" bestFit="1" customWidth="1"/>
    <col min="4621" max="4871" width="9.109375" style="10"/>
    <col min="4872" max="4873" width="9.88671875" style="10" bestFit="1" customWidth="1"/>
    <col min="4874" max="4874" width="12" style="10" bestFit="1" customWidth="1"/>
    <col min="4875" max="4875" width="10.33203125" style="10" bestFit="1" customWidth="1"/>
    <col min="4876" max="4876" width="12.33203125" style="10" bestFit="1" customWidth="1"/>
    <col min="4877" max="5127" width="9.109375" style="10"/>
    <col min="5128" max="5129" width="9.88671875" style="10" bestFit="1" customWidth="1"/>
    <col min="5130" max="5130" width="12" style="10" bestFit="1" customWidth="1"/>
    <col min="5131" max="5131" width="10.33203125" style="10" bestFit="1" customWidth="1"/>
    <col min="5132" max="5132" width="12.33203125" style="10" bestFit="1" customWidth="1"/>
    <col min="5133" max="5383" width="9.109375" style="10"/>
    <col min="5384" max="5385" width="9.88671875" style="10" bestFit="1" customWidth="1"/>
    <col min="5386" max="5386" width="12" style="10" bestFit="1" customWidth="1"/>
    <col min="5387" max="5387" width="10.33203125" style="10" bestFit="1" customWidth="1"/>
    <col min="5388" max="5388" width="12.33203125" style="10" bestFit="1" customWidth="1"/>
    <col min="5389" max="5639" width="9.109375" style="10"/>
    <col min="5640" max="5641" width="9.88671875" style="10" bestFit="1" customWidth="1"/>
    <col min="5642" max="5642" width="12" style="10" bestFit="1" customWidth="1"/>
    <col min="5643" max="5643" width="10.33203125" style="10" bestFit="1" customWidth="1"/>
    <col min="5644" max="5644" width="12.33203125" style="10" bestFit="1" customWidth="1"/>
    <col min="5645" max="5895" width="9.109375" style="10"/>
    <col min="5896" max="5897" width="9.88671875" style="10" bestFit="1" customWidth="1"/>
    <col min="5898" max="5898" width="12" style="10" bestFit="1" customWidth="1"/>
    <col min="5899" max="5899" width="10.33203125" style="10" bestFit="1" customWidth="1"/>
    <col min="5900" max="5900" width="12.33203125" style="10" bestFit="1" customWidth="1"/>
    <col min="5901" max="6151" width="9.109375" style="10"/>
    <col min="6152" max="6153" width="9.88671875" style="10" bestFit="1" customWidth="1"/>
    <col min="6154" max="6154" width="12" style="10" bestFit="1" customWidth="1"/>
    <col min="6155" max="6155" width="10.33203125" style="10" bestFit="1" customWidth="1"/>
    <col min="6156" max="6156" width="12.33203125" style="10" bestFit="1" customWidth="1"/>
    <col min="6157" max="6407" width="9.109375" style="10"/>
    <col min="6408" max="6409" width="9.88671875" style="10" bestFit="1" customWidth="1"/>
    <col min="6410" max="6410" width="12" style="10" bestFit="1" customWidth="1"/>
    <col min="6411" max="6411" width="10.33203125" style="10" bestFit="1" customWidth="1"/>
    <col min="6412" max="6412" width="12.33203125" style="10" bestFit="1" customWidth="1"/>
    <col min="6413" max="6663" width="9.109375" style="10"/>
    <col min="6664" max="6665" width="9.88671875" style="10" bestFit="1" customWidth="1"/>
    <col min="6666" max="6666" width="12" style="10" bestFit="1" customWidth="1"/>
    <col min="6667" max="6667" width="10.33203125" style="10" bestFit="1" customWidth="1"/>
    <col min="6668" max="6668" width="12.33203125" style="10" bestFit="1" customWidth="1"/>
    <col min="6669" max="6919" width="9.109375" style="10"/>
    <col min="6920" max="6921" width="9.88671875" style="10" bestFit="1" customWidth="1"/>
    <col min="6922" max="6922" width="12" style="10" bestFit="1" customWidth="1"/>
    <col min="6923" max="6923" width="10.33203125" style="10" bestFit="1" customWidth="1"/>
    <col min="6924" max="6924" width="12.33203125" style="10" bestFit="1" customWidth="1"/>
    <col min="6925" max="7175" width="9.109375" style="10"/>
    <col min="7176" max="7177" width="9.88671875" style="10" bestFit="1" customWidth="1"/>
    <col min="7178" max="7178" width="12" style="10" bestFit="1" customWidth="1"/>
    <col min="7179" max="7179" width="10.33203125" style="10" bestFit="1" customWidth="1"/>
    <col min="7180" max="7180" width="12.33203125" style="10" bestFit="1" customWidth="1"/>
    <col min="7181" max="7431" width="9.109375" style="10"/>
    <col min="7432" max="7433" width="9.88671875" style="10" bestFit="1" customWidth="1"/>
    <col min="7434" max="7434" width="12" style="10" bestFit="1" customWidth="1"/>
    <col min="7435" max="7435" width="10.33203125" style="10" bestFit="1" customWidth="1"/>
    <col min="7436" max="7436" width="12.33203125" style="10" bestFit="1" customWidth="1"/>
    <col min="7437" max="7687" width="9.109375" style="10"/>
    <col min="7688" max="7689" width="9.88671875" style="10" bestFit="1" customWidth="1"/>
    <col min="7690" max="7690" width="12" style="10" bestFit="1" customWidth="1"/>
    <col min="7691" max="7691" width="10.33203125" style="10" bestFit="1" customWidth="1"/>
    <col min="7692" max="7692" width="12.33203125" style="10" bestFit="1" customWidth="1"/>
    <col min="7693" max="7943" width="9.109375" style="10"/>
    <col min="7944" max="7945" width="9.88671875" style="10" bestFit="1" customWidth="1"/>
    <col min="7946" max="7946" width="12" style="10" bestFit="1" customWidth="1"/>
    <col min="7947" max="7947" width="10.33203125" style="10" bestFit="1" customWidth="1"/>
    <col min="7948" max="7948" width="12.33203125" style="10" bestFit="1" customWidth="1"/>
    <col min="7949" max="8199" width="9.109375" style="10"/>
    <col min="8200" max="8201" width="9.88671875" style="10" bestFit="1" customWidth="1"/>
    <col min="8202" max="8202" width="12" style="10" bestFit="1" customWidth="1"/>
    <col min="8203" max="8203" width="10.33203125" style="10" bestFit="1" customWidth="1"/>
    <col min="8204" max="8204" width="12.33203125" style="10" bestFit="1" customWidth="1"/>
    <col min="8205" max="8455" width="9.109375" style="10"/>
    <col min="8456" max="8457" width="9.88671875" style="10" bestFit="1" customWidth="1"/>
    <col min="8458" max="8458" width="12" style="10" bestFit="1" customWidth="1"/>
    <col min="8459" max="8459" width="10.33203125" style="10" bestFit="1" customWidth="1"/>
    <col min="8460" max="8460" width="12.33203125" style="10" bestFit="1" customWidth="1"/>
    <col min="8461" max="8711" width="9.109375" style="10"/>
    <col min="8712" max="8713" width="9.88671875" style="10" bestFit="1" customWidth="1"/>
    <col min="8714" max="8714" width="12" style="10" bestFit="1" customWidth="1"/>
    <col min="8715" max="8715" width="10.33203125" style="10" bestFit="1" customWidth="1"/>
    <col min="8716" max="8716" width="12.33203125" style="10" bestFit="1" customWidth="1"/>
    <col min="8717" max="8967" width="9.109375" style="10"/>
    <col min="8968" max="8969" width="9.88671875" style="10" bestFit="1" customWidth="1"/>
    <col min="8970" max="8970" width="12" style="10" bestFit="1" customWidth="1"/>
    <col min="8971" max="8971" width="10.33203125" style="10" bestFit="1" customWidth="1"/>
    <col min="8972" max="8972" width="12.33203125" style="10" bestFit="1" customWidth="1"/>
    <col min="8973" max="9223" width="9.109375" style="10"/>
    <col min="9224" max="9225" width="9.88671875" style="10" bestFit="1" customWidth="1"/>
    <col min="9226" max="9226" width="12" style="10" bestFit="1" customWidth="1"/>
    <col min="9227" max="9227" width="10.33203125" style="10" bestFit="1" customWidth="1"/>
    <col min="9228" max="9228" width="12.33203125" style="10" bestFit="1" customWidth="1"/>
    <col min="9229" max="9479" width="9.109375" style="10"/>
    <col min="9480" max="9481" width="9.88671875" style="10" bestFit="1" customWidth="1"/>
    <col min="9482" max="9482" width="12" style="10" bestFit="1" customWidth="1"/>
    <col min="9483" max="9483" width="10.33203125" style="10" bestFit="1" customWidth="1"/>
    <col min="9484" max="9484" width="12.33203125" style="10" bestFit="1" customWidth="1"/>
    <col min="9485" max="9735" width="9.109375" style="10"/>
    <col min="9736" max="9737" width="9.88671875" style="10" bestFit="1" customWidth="1"/>
    <col min="9738" max="9738" width="12" style="10" bestFit="1" customWidth="1"/>
    <col min="9739" max="9739" width="10.33203125" style="10" bestFit="1" customWidth="1"/>
    <col min="9740" max="9740" width="12.33203125" style="10" bestFit="1" customWidth="1"/>
    <col min="9741" max="9991" width="9.109375" style="10"/>
    <col min="9992" max="9993" width="9.88671875" style="10" bestFit="1" customWidth="1"/>
    <col min="9994" max="9994" width="12" style="10" bestFit="1" customWidth="1"/>
    <col min="9995" max="9995" width="10.33203125" style="10" bestFit="1" customWidth="1"/>
    <col min="9996" max="9996" width="12.33203125" style="10" bestFit="1" customWidth="1"/>
    <col min="9997" max="10247" width="9.109375" style="10"/>
    <col min="10248" max="10249" width="9.88671875" style="10" bestFit="1" customWidth="1"/>
    <col min="10250" max="10250" width="12" style="10" bestFit="1" customWidth="1"/>
    <col min="10251" max="10251" width="10.33203125" style="10" bestFit="1" customWidth="1"/>
    <col min="10252" max="10252" width="12.33203125" style="10" bestFit="1" customWidth="1"/>
    <col min="10253" max="10503" width="9.109375" style="10"/>
    <col min="10504" max="10505" width="9.88671875" style="10" bestFit="1" customWidth="1"/>
    <col min="10506" max="10506" width="12" style="10" bestFit="1" customWidth="1"/>
    <col min="10507" max="10507" width="10.33203125" style="10" bestFit="1" customWidth="1"/>
    <col min="10508" max="10508" width="12.33203125" style="10" bestFit="1" customWidth="1"/>
    <col min="10509" max="10759" width="9.109375" style="10"/>
    <col min="10760" max="10761" width="9.88671875" style="10" bestFit="1" customWidth="1"/>
    <col min="10762" max="10762" width="12" style="10" bestFit="1" customWidth="1"/>
    <col min="10763" max="10763" width="10.33203125" style="10" bestFit="1" customWidth="1"/>
    <col min="10764" max="10764" width="12.33203125" style="10" bestFit="1" customWidth="1"/>
    <col min="10765" max="11015" width="9.109375" style="10"/>
    <col min="11016" max="11017" width="9.88671875" style="10" bestFit="1" customWidth="1"/>
    <col min="11018" max="11018" width="12" style="10" bestFit="1" customWidth="1"/>
    <col min="11019" max="11019" width="10.33203125" style="10" bestFit="1" customWidth="1"/>
    <col min="11020" max="11020" width="12.33203125" style="10" bestFit="1" customWidth="1"/>
    <col min="11021" max="11271" width="9.109375" style="10"/>
    <col min="11272" max="11273" width="9.88671875" style="10" bestFit="1" customWidth="1"/>
    <col min="11274" max="11274" width="12" style="10" bestFit="1" customWidth="1"/>
    <col min="11275" max="11275" width="10.33203125" style="10" bestFit="1" customWidth="1"/>
    <col min="11276" max="11276" width="12.33203125" style="10" bestFit="1" customWidth="1"/>
    <col min="11277" max="11527" width="9.109375" style="10"/>
    <col min="11528" max="11529" width="9.88671875" style="10" bestFit="1" customWidth="1"/>
    <col min="11530" max="11530" width="12" style="10" bestFit="1" customWidth="1"/>
    <col min="11531" max="11531" width="10.33203125" style="10" bestFit="1" customWidth="1"/>
    <col min="11532" max="11532" width="12.33203125" style="10" bestFit="1" customWidth="1"/>
    <col min="11533" max="11783" width="9.109375" style="10"/>
    <col min="11784" max="11785" width="9.88671875" style="10" bestFit="1" customWidth="1"/>
    <col min="11786" max="11786" width="12" style="10" bestFit="1" customWidth="1"/>
    <col min="11787" max="11787" width="10.33203125" style="10" bestFit="1" customWidth="1"/>
    <col min="11788" max="11788" width="12.33203125" style="10" bestFit="1" customWidth="1"/>
    <col min="11789" max="12039" width="9.109375" style="10"/>
    <col min="12040" max="12041" width="9.88671875" style="10" bestFit="1" customWidth="1"/>
    <col min="12042" max="12042" width="12" style="10" bestFit="1" customWidth="1"/>
    <col min="12043" max="12043" width="10.33203125" style="10" bestFit="1" customWidth="1"/>
    <col min="12044" max="12044" width="12.33203125" style="10" bestFit="1" customWidth="1"/>
    <col min="12045" max="12295" width="9.109375" style="10"/>
    <col min="12296" max="12297" width="9.88671875" style="10" bestFit="1" customWidth="1"/>
    <col min="12298" max="12298" width="12" style="10" bestFit="1" customWidth="1"/>
    <col min="12299" max="12299" width="10.33203125" style="10" bestFit="1" customWidth="1"/>
    <col min="12300" max="12300" width="12.33203125" style="10" bestFit="1" customWidth="1"/>
    <col min="12301" max="12551" width="9.109375" style="10"/>
    <col min="12552" max="12553" width="9.88671875" style="10" bestFit="1" customWidth="1"/>
    <col min="12554" max="12554" width="12" style="10" bestFit="1" customWidth="1"/>
    <col min="12555" max="12555" width="10.33203125" style="10" bestFit="1" customWidth="1"/>
    <col min="12556" max="12556" width="12.33203125" style="10" bestFit="1" customWidth="1"/>
    <col min="12557" max="12807" width="9.109375" style="10"/>
    <col min="12808" max="12809" width="9.88671875" style="10" bestFit="1" customWidth="1"/>
    <col min="12810" max="12810" width="12" style="10" bestFit="1" customWidth="1"/>
    <col min="12811" max="12811" width="10.33203125" style="10" bestFit="1" customWidth="1"/>
    <col min="12812" max="12812" width="12.33203125" style="10" bestFit="1" customWidth="1"/>
    <col min="12813" max="13063" width="9.109375" style="10"/>
    <col min="13064" max="13065" width="9.88671875" style="10" bestFit="1" customWidth="1"/>
    <col min="13066" max="13066" width="12" style="10" bestFit="1" customWidth="1"/>
    <col min="13067" max="13067" width="10.33203125" style="10" bestFit="1" customWidth="1"/>
    <col min="13068" max="13068" width="12.33203125" style="10" bestFit="1" customWidth="1"/>
    <col min="13069" max="13319" width="9.109375" style="10"/>
    <col min="13320" max="13321" width="9.88671875" style="10" bestFit="1" customWidth="1"/>
    <col min="13322" max="13322" width="12" style="10" bestFit="1" customWidth="1"/>
    <col min="13323" max="13323" width="10.33203125" style="10" bestFit="1" customWidth="1"/>
    <col min="13324" max="13324" width="12.33203125" style="10" bestFit="1" customWidth="1"/>
    <col min="13325" max="13575" width="9.109375" style="10"/>
    <col min="13576" max="13577" width="9.88671875" style="10" bestFit="1" customWidth="1"/>
    <col min="13578" max="13578" width="12" style="10" bestFit="1" customWidth="1"/>
    <col min="13579" max="13579" width="10.33203125" style="10" bestFit="1" customWidth="1"/>
    <col min="13580" max="13580" width="12.33203125" style="10" bestFit="1" customWidth="1"/>
    <col min="13581" max="13831" width="9.109375" style="10"/>
    <col min="13832" max="13833" width="9.88671875" style="10" bestFit="1" customWidth="1"/>
    <col min="13834" max="13834" width="12" style="10" bestFit="1" customWidth="1"/>
    <col min="13835" max="13835" width="10.33203125" style="10" bestFit="1" customWidth="1"/>
    <col min="13836" max="13836" width="12.33203125" style="10" bestFit="1" customWidth="1"/>
    <col min="13837" max="14087" width="9.109375" style="10"/>
    <col min="14088" max="14089" width="9.88671875" style="10" bestFit="1" customWidth="1"/>
    <col min="14090" max="14090" width="12" style="10" bestFit="1" customWidth="1"/>
    <col min="14091" max="14091" width="10.33203125" style="10" bestFit="1" customWidth="1"/>
    <col min="14092" max="14092" width="12.33203125" style="10" bestFit="1" customWidth="1"/>
    <col min="14093" max="14343" width="9.109375" style="10"/>
    <col min="14344" max="14345" width="9.88671875" style="10" bestFit="1" customWidth="1"/>
    <col min="14346" max="14346" width="12" style="10" bestFit="1" customWidth="1"/>
    <col min="14347" max="14347" width="10.33203125" style="10" bestFit="1" customWidth="1"/>
    <col min="14348" max="14348" width="12.33203125" style="10" bestFit="1" customWidth="1"/>
    <col min="14349" max="14599" width="9.109375" style="10"/>
    <col min="14600" max="14601" width="9.88671875" style="10" bestFit="1" customWidth="1"/>
    <col min="14602" max="14602" width="12" style="10" bestFit="1" customWidth="1"/>
    <col min="14603" max="14603" width="10.33203125" style="10" bestFit="1" customWidth="1"/>
    <col min="14604" max="14604" width="12.33203125" style="10" bestFit="1" customWidth="1"/>
    <col min="14605" max="14855" width="9.109375" style="10"/>
    <col min="14856" max="14857" width="9.88671875" style="10" bestFit="1" customWidth="1"/>
    <col min="14858" max="14858" width="12" style="10" bestFit="1" customWidth="1"/>
    <col min="14859" max="14859" width="10.33203125" style="10" bestFit="1" customWidth="1"/>
    <col min="14860" max="14860" width="12.33203125" style="10" bestFit="1" customWidth="1"/>
    <col min="14861" max="15111" width="9.109375" style="10"/>
    <col min="15112" max="15113" width="9.88671875" style="10" bestFit="1" customWidth="1"/>
    <col min="15114" max="15114" width="12" style="10" bestFit="1" customWidth="1"/>
    <col min="15115" max="15115" width="10.33203125" style="10" bestFit="1" customWidth="1"/>
    <col min="15116" max="15116" width="12.33203125" style="10" bestFit="1" customWidth="1"/>
    <col min="15117" max="15367" width="9.109375" style="10"/>
    <col min="15368" max="15369" width="9.88671875" style="10" bestFit="1" customWidth="1"/>
    <col min="15370" max="15370" width="12" style="10" bestFit="1" customWidth="1"/>
    <col min="15371" max="15371" width="10.33203125" style="10" bestFit="1" customWidth="1"/>
    <col min="15372" max="15372" width="12.33203125" style="10" bestFit="1" customWidth="1"/>
    <col min="15373" max="15623" width="9.109375" style="10"/>
    <col min="15624" max="15625" width="9.88671875" style="10" bestFit="1" customWidth="1"/>
    <col min="15626" max="15626" width="12" style="10" bestFit="1" customWidth="1"/>
    <col min="15627" max="15627" width="10.33203125" style="10" bestFit="1" customWidth="1"/>
    <col min="15628" max="15628" width="12.33203125" style="10" bestFit="1" customWidth="1"/>
    <col min="15629" max="15879" width="9.109375" style="10"/>
    <col min="15880" max="15881" width="9.88671875" style="10" bestFit="1" customWidth="1"/>
    <col min="15882" max="15882" width="12" style="10" bestFit="1" customWidth="1"/>
    <col min="15883" max="15883" width="10.33203125" style="10" bestFit="1" customWidth="1"/>
    <col min="15884" max="15884" width="12.33203125" style="10" bestFit="1" customWidth="1"/>
    <col min="15885" max="16135" width="9.109375" style="10"/>
    <col min="16136" max="16137" width="9.88671875" style="10" bestFit="1" customWidth="1"/>
    <col min="16138" max="16138" width="12" style="10" bestFit="1" customWidth="1"/>
    <col min="16139" max="16139" width="10.33203125" style="10" bestFit="1" customWidth="1"/>
    <col min="16140" max="16140" width="12.33203125" style="10" bestFit="1" customWidth="1"/>
    <col min="16141" max="16384" width="9.109375" style="10"/>
  </cols>
  <sheetData>
    <row r="1" spans="1:9" ht="12.75" customHeight="1" x14ac:dyDescent="0.25">
      <c r="A1" s="406" t="s">
        <v>218</v>
      </c>
      <c r="B1" s="410"/>
      <c r="C1" s="410"/>
      <c r="D1" s="410"/>
      <c r="E1" s="410"/>
      <c r="F1" s="410"/>
      <c r="G1" s="410"/>
      <c r="H1" s="410"/>
      <c r="I1" s="410"/>
    </row>
    <row r="2" spans="1:9" ht="12.75" customHeight="1" x14ac:dyDescent="0.25">
      <c r="A2" s="405" t="s">
        <v>322</v>
      </c>
      <c r="B2" s="369"/>
      <c r="C2" s="369"/>
      <c r="D2" s="369"/>
      <c r="E2" s="369"/>
      <c r="F2" s="369"/>
      <c r="G2" s="369"/>
      <c r="H2" s="369"/>
      <c r="I2" s="369"/>
    </row>
    <row r="3" spans="1:9" x14ac:dyDescent="0.25">
      <c r="A3" s="412" t="s">
        <v>279</v>
      </c>
      <c r="B3" s="416"/>
      <c r="C3" s="416"/>
      <c r="D3" s="416"/>
      <c r="E3" s="416"/>
      <c r="F3" s="416"/>
      <c r="G3" s="416"/>
      <c r="H3" s="416"/>
      <c r="I3" s="416"/>
    </row>
    <row r="4" spans="1:9" x14ac:dyDescent="0.25">
      <c r="A4" s="411" t="s">
        <v>323</v>
      </c>
      <c r="B4" s="373"/>
      <c r="C4" s="373"/>
      <c r="D4" s="373"/>
      <c r="E4" s="373"/>
      <c r="F4" s="373"/>
      <c r="G4" s="373"/>
      <c r="H4" s="373"/>
      <c r="I4" s="374"/>
    </row>
    <row r="5" spans="1:9" ht="22.2" x14ac:dyDescent="0.25">
      <c r="A5" s="398" t="s">
        <v>2</v>
      </c>
      <c r="B5" s="399"/>
      <c r="C5" s="399"/>
      <c r="D5" s="399"/>
      <c r="E5" s="399"/>
      <c r="F5" s="399"/>
      <c r="G5" s="90" t="s">
        <v>106</v>
      </c>
      <c r="H5" s="91" t="s">
        <v>293</v>
      </c>
      <c r="I5" s="91" t="s">
        <v>276</v>
      </c>
    </row>
    <row r="6" spans="1:9" x14ac:dyDescent="0.25">
      <c r="A6" s="414">
        <v>1</v>
      </c>
      <c r="B6" s="399"/>
      <c r="C6" s="399"/>
      <c r="D6" s="399"/>
      <c r="E6" s="399"/>
      <c r="F6" s="399"/>
      <c r="G6" s="92">
        <v>2</v>
      </c>
      <c r="H6" s="91" t="s">
        <v>167</v>
      </c>
      <c r="I6" s="91" t="s">
        <v>168</v>
      </c>
    </row>
    <row r="7" spans="1:9" x14ac:dyDescent="0.25">
      <c r="A7" s="407" t="s">
        <v>169</v>
      </c>
      <c r="B7" s="415"/>
      <c r="C7" s="415"/>
      <c r="D7" s="415"/>
      <c r="E7" s="415"/>
      <c r="F7" s="415"/>
      <c r="G7" s="415"/>
      <c r="H7" s="415"/>
      <c r="I7" s="415"/>
    </row>
    <row r="8" spans="1:9" x14ac:dyDescent="0.25">
      <c r="A8" s="392" t="s">
        <v>219</v>
      </c>
      <c r="B8" s="392"/>
      <c r="C8" s="392"/>
      <c r="D8" s="392"/>
      <c r="E8" s="392"/>
      <c r="F8" s="392"/>
      <c r="G8" s="84">
        <v>1</v>
      </c>
      <c r="H8" s="97">
        <v>0</v>
      </c>
      <c r="I8" s="97">
        <v>0</v>
      </c>
    </row>
    <row r="9" spans="1:9" x14ac:dyDescent="0.25">
      <c r="A9" s="392" t="s">
        <v>220</v>
      </c>
      <c r="B9" s="392"/>
      <c r="C9" s="392"/>
      <c r="D9" s="392"/>
      <c r="E9" s="392"/>
      <c r="F9" s="392"/>
      <c r="G9" s="84">
        <v>2</v>
      </c>
      <c r="H9" s="97">
        <v>0</v>
      </c>
      <c r="I9" s="97">
        <v>0</v>
      </c>
    </row>
    <row r="10" spans="1:9" x14ac:dyDescent="0.25">
      <c r="A10" s="392" t="s">
        <v>221</v>
      </c>
      <c r="B10" s="392"/>
      <c r="C10" s="392"/>
      <c r="D10" s="392"/>
      <c r="E10" s="392"/>
      <c r="F10" s="392"/>
      <c r="G10" s="84">
        <v>3</v>
      </c>
      <c r="H10" s="97">
        <v>0</v>
      </c>
      <c r="I10" s="97">
        <v>0</v>
      </c>
    </row>
    <row r="11" spans="1:9" x14ac:dyDescent="0.25">
      <c r="A11" s="392" t="s">
        <v>222</v>
      </c>
      <c r="B11" s="392"/>
      <c r="C11" s="392"/>
      <c r="D11" s="392"/>
      <c r="E11" s="392"/>
      <c r="F11" s="392"/>
      <c r="G11" s="84">
        <v>4</v>
      </c>
      <c r="H11" s="97">
        <v>0</v>
      </c>
      <c r="I11" s="97">
        <v>0</v>
      </c>
    </row>
    <row r="12" spans="1:9" x14ac:dyDescent="0.25">
      <c r="A12" s="392" t="s">
        <v>390</v>
      </c>
      <c r="B12" s="392"/>
      <c r="C12" s="392"/>
      <c r="D12" s="392"/>
      <c r="E12" s="392"/>
      <c r="F12" s="392"/>
      <c r="G12" s="84">
        <v>5</v>
      </c>
      <c r="H12" s="97">
        <v>0</v>
      </c>
      <c r="I12" s="97">
        <v>0</v>
      </c>
    </row>
    <row r="13" spans="1:9" ht="24" customHeight="1" x14ac:dyDescent="0.25">
      <c r="A13" s="397" t="s">
        <v>398</v>
      </c>
      <c r="B13" s="397"/>
      <c r="C13" s="397"/>
      <c r="D13" s="397"/>
      <c r="E13" s="397"/>
      <c r="F13" s="397"/>
      <c r="G13" s="86">
        <v>6</v>
      </c>
      <c r="H13" s="101">
        <f>SUM(H8:H12)</f>
        <v>0</v>
      </c>
      <c r="I13" s="101">
        <f>SUM(I8:I12)</f>
        <v>0</v>
      </c>
    </row>
    <row r="14" spans="1:9" x14ac:dyDescent="0.25">
      <c r="A14" s="392" t="s">
        <v>391</v>
      </c>
      <c r="B14" s="392"/>
      <c r="C14" s="392"/>
      <c r="D14" s="392"/>
      <c r="E14" s="392"/>
      <c r="F14" s="392"/>
      <c r="G14" s="84">
        <v>7</v>
      </c>
      <c r="H14" s="97">
        <v>0</v>
      </c>
      <c r="I14" s="97">
        <v>0</v>
      </c>
    </row>
    <row r="15" spans="1:9" x14ac:dyDescent="0.25">
      <c r="A15" s="392" t="s">
        <v>392</v>
      </c>
      <c r="B15" s="392"/>
      <c r="C15" s="392"/>
      <c r="D15" s="392"/>
      <c r="E15" s="392"/>
      <c r="F15" s="392"/>
      <c r="G15" s="84">
        <v>8</v>
      </c>
      <c r="H15" s="97">
        <v>0</v>
      </c>
      <c r="I15" s="97">
        <v>0</v>
      </c>
    </row>
    <row r="16" spans="1:9" x14ac:dyDescent="0.25">
      <c r="A16" s="392" t="s">
        <v>393</v>
      </c>
      <c r="B16" s="392"/>
      <c r="C16" s="392"/>
      <c r="D16" s="392"/>
      <c r="E16" s="392"/>
      <c r="F16" s="392"/>
      <c r="G16" s="84">
        <v>9</v>
      </c>
      <c r="H16" s="97">
        <v>0</v>
      </c>
      <c r="I16" s="97">
        <v>0</v>
      </c>
    </row>
    <row r="17" spans="1:9" x14ac:dyDescent="0.25">
      <c r="A17" s="392" t="s">
        <v>394</v>
      </c>
      <c r="B17" s="392"/>
      <c r="C17" s="392"/>
      <c r="D17" s="392"/>
      <c r="E17" s="392"/>
      <c r="F17" s="392"/>
      <c r="G17" s="84">
        <v>10</v>
      </c>
      <c r="H17" s="97">
        <v>0</v>
      </c>
      <c r="I17" s="97">
        <v>0</v>
      </c>
    </row>
    <row r="18" spans="1:9" x14ac:dyDescent="0.25">
      <c r="A18" s="392" t="s">
        <v>395</v>
      </c>
      <c r="B18" s="392"/>
      <c r="C18" s="392"/>
      <c r="D18" s="392"/>
      <c r="E18" s="392"/>
      <c r="F18" s="392"/>
      <c r="G18" s="84">
        <v>11</v>
      </c>
      <c r="H18" s="97">
        <v>0</v>
      </c>
      <c r="I18" s="97">
        <v>0</v>
      </c>
    </row>
    <row r="19" spans="1:9" x14ac:dyDescent="0.25">
      <c r="A19" s="392" t="s">
        <v>396</v>
      </c>
      <c r="B19" s="392"/>
      <c r="C19" s="392"/>
      <c r="D19" s="392"/>
      <c r="E19" s="392"/>
      <c r="F19" s="392"/>
      <c r="G19" s="84">
        <v>12</v>
      </c>
      <c r="H19" s="97">
        <v>0</v>
      </c>
      <c r="I19" s="97">
        <v>0</v>
      </c>
    </row>
    <row r="20" spans="1:9" ht="26.25" customHeight="1" x14ac:dyDescent="0.25">
      <c r="A20" s="397" t="s">
        <v>399</v>
      </c>
      <c r="B20" s="397"/>
      <c r="C20" s="397"/>
      <c r="D20" s="397"/>
      <c r="E20" s="397"/>
      <c r="F20" s="397"/>
      <c r="G20" s="86">
        <v>13</v>
      </c>
      <c r="H20" s="101">
        <f>SUM(H14:H19)</f>
        <v>0</v>
      </c>
      <c r="I20" s="101">
        <f>SUM(I14:I19)</f>
        <v>0</v>
      </c>
    </row>
    <row r="21" spans="1:9" ht="25.95" customHeight="1" x14ac:dyDescent="0.25">
      <c r="A21" s="387" t="s">
        <v>400</v>
      </c>
      <c r="B21" s="387"/>
      <c r="C21" s="387"/>
      <c r="D21" s="387"/>
      <c r="E21" s="387"/>
      <c r="F21" s="387"/>
      <c r="G21" s="86">
        <v>14</v>
      </c>
      <c r="H21" s="96">
        <f>H13+H20</f>
        <v>0</v>
      </c>
      <c r="I21" s="96">
        <f>I13+I20</f>
        <v>0</v>
      </c>
    </row>
    <row r="22" spans="1:9" x14ac:dyDescent="0.25">
      <c r="A22" s="407" t="s">
        <v>187</v>
      </c>
      <c r="B22" s="415"/>
      <c r="C22" s="415"/>
      <c r="D22" s="415"/>
      <c r="E22" s="415"/>
      <c r="F22" s="415"/>
      <c r="G22" s="415"/>
      <c r="H22" s="415"/>
      <c r="I22" s="415"/>
    </row>
    <row r="23" spans="1:9" ht="26.4" customHeight="1" x14ac:dyDescent="0.25">
      <c r="A23" s="392" t="s">
        <v>223</v>
      </c>
      <c r="B23" s="392"/>
      <c r="C23" s="392"/>
      <c r="D23" s="392"/>
      <c r="E23" s="392"/>
      <c r="F23" s="392"/>
      <c r="G23" s="84">
        <v>15</v>
      </c>
      <c r="H23" s="97">
        <v>0</v>
      </c>
      <c r="I23" s="97">
        <v>0</v>
      </c>
    </row>
    <row r="24" spans="1:9" x14ac:dyDescent="0.25">
      <c r="A24" s="392" t="s">
        <v>224</v>
      </c>
      <c r="B24" s="392"/>
      <c r="C24" s="392"/>
      <c r="D24" s="392"/>
      <c r="E24" s="392"/>
      <c r="F24" s="392"/>
      <c r="G24" s="84">
        <v>16</v>
      </c>
      <c r="H24" s="97">
        <v>0</v>
      </c>
      <c r="I24" s="97">
        <v>0</v>
      </c>
    </row>
    <row r="25" spans="1:9" x14ac:dyDescent="0.25">
      <c r="A25" s="392" t="s">
        <v>225</v>
      </c>
      <c r="B25" s="392"/>
      <c r="C25" s="392"/>
      <c r="D25" s="392"/>
      <c r="E25" s="392"/>
      <c r="F25" s="392"/>
      <c r="G25" s="84">
        <v>17</v>
      </c>
      <c r="H25" s="97">
        <v>0</v>
      </c>
      <c r="I25" s="97">
        <v>0</v>
      </c>
    </row>
    <row r="26" spans="1:9" x14ac:dyDescent="0.25">
      <c r="A26" s="392" t="s">
        <v>226</v>
      </c>
      <c r="B26" s="392"/>
      <c r="C26" s="392"/>
      <c r="D26" s="392"/>
      <c r="E26" s="392"/>
      <c r="F26" s="392"/>
      <c r="G26" s="84">
        <v>18</v>
      </c>
      <c r="H26" s="97">
        <v>0</v>
      </c>
      <c r="I26" s="97">
        <v>0</v>
      </c>
    </row>
    <row r="27" spans="1:9" x14ac:dyDescent="0.25">
      <c r="A27" s="392" t="s">
        <v>227</v>
      </c>
      <c r="B27" s="392"/>
      <c r="C27" s="392"/>
      <c r="D27" s="392"/>
      <c r="E27" s="392"/>
      <c r="F27" s="392"/>
      <c r="G27" s="84">
        <v>19</v>
      </c>
      <c r="H27" s="97">
        <v>0</v>
      </c>
      <c r="I27" s="97">
        <v>0</v>
      </c>
    </row>
    <row r="28" spans="1:9" x14ac:dyDescent="0.25">
      <c r="A28" s="392" t="s">
        <v>228</v>
      </c>
      <c r="B28" s="392"/>
      <c r="C28" s="392"/>
      <c r="D28" s="392"/>
      <c r="E28" s="392"/>
      <c r="F28" s="392"/>
      <c r="G28" s="84">
        <v>20</v>
      </c>
      <c r="H28" s="97">
        <v>0</v>
      </c>
      <c r="I28" s="97">
        <v>0</v>
      </c>
    </row>
    <row r="29" spans="1:9" ht="25.2" customHeight="1" x14ac:dyDescent="0.25">
      <c r="A29" s="385" t="s">
        <v>430</v>
      </c>
      <c r="B29" s="385"/>
      <c r="C29" s="385"/>
      <c r="D29" s="385"/>
      <c r="E29" s="385"/>
      <c r="F29" s="385"/>
      <c r="G29" s="86">
        <v>21</v>
      </c>
      <c r="H29" s="96">
        <f>SUM(H23:H28)</f>
        <v>0</v>
      </c>
      <c r="I29" s="96">
        <f>SUM(I23:I28)</f>
        <v>0</v>
      </c>
    </row>
    <row r="30" spans="1:9" ht="21" customHeight="1" x14ac:dyDescent="0.25">
      <c r="A30" s="392" t="s">
        <v>229</v>
      </c>
      <c r="B30" s="392"/>
      <c r="C30" s="392"/>
      <c r="D30" s="392"/>
      <c r="E30" s="392"/>
      <c r="F30" s="392"/>
      <c r="G30" s="84">
        <v>22</v>
      </c>
      <c r="H30" s="97">
        <v>0</v>
      </c>
      <c r="I30" s="97">
        <v>0</v>
      </c>
    </row>
    <row r="31" spans="1:9" x14ac:dyDescent="0.25">
      <c r="A31" s="392" t="s">
        <v>230</v>
      </c>
      <c r="B31" s="392"/>
      <c r="C31" s="392"/>
      <c r="D31" s="392"/>
      <c r="E31" s="392"/>
      <c r="F31" s="392"/>
      <c r="G31" s="84">
        <v>23</v>
      </c>
      <c r="H31" s="97">
        <v>0</v>
      </c>
      <c r="I31" s="97">
        <v>0</v>
      </c>
    </row>
    <row r="32" spans="1:9" x14ac:dyDescent="0.25">
      <c r="A32" s="392" t="s">
        <v>397</v>
      </c>
      <c r="B32" s="392"/>
      <c r="C32" s="392"/>
      <c r="D32" s="392"/>
      <c r="E32" s="392"/>
      <c r="F32" s="392"/>
      <c r="G32" s="84">
        <v>24</v>
      </c>
      <c r="H32" s="97">
        <v>0</v>
      </c>
      <c r="I32" s="97">
        <v>0</v>
      </c>
    </row>
    <row r="33" spans="1:9" x14ac:dyDescent="0.25">
      <c r="A33" s="392" t="s">
        <v>231</v>
      </c>
      <c r="B33" s="392"/>
      <c r="C33" s="392"/>
      <c r="D33" s="392"/>
      <c r="E33" s="392"/>
      <c r="F33" s="392"/>
      <c r="G33" s="84">
        <v>25</v>
      </c>
      <c r="H33" s="97">
        <v>0</v>
      </c>
      <c r="I33" s="97">
        <v>0</v>
      </c>
    </row>
    <row r="34" spans="1:9" x14ac:dyDescent="0.25">
      <c r="A34" s="392" t="s">
        <v>232</v>
      </c>
      <c r="B34" s="392"/>
      <c r="C34" s="392"/>
      <c r="D34" s="392"/>
      <c r="E34" s="392"/>
      <c r="F34" s="392"/>
      <c r="G34" s="84">
        <v>26</v>
      </c>
      <c r="H34" s="97">
        <v>0</v>
      </c>
      <c r="I34" s="97">
        <v>0</v>
      </c>
    </row>
    <row r="35" spans="1:9" ht="28.95" customHeight="1" x14ac:dyDescent="0.25">
      <c r="A35" s="385" t="s">
        <v>431</v>
      </c>
      <c r="B35" s="385"/>
      <c r="C35" s="385"/>
      <c r="D35" s="385"/>
      <c r="E35" s="385"/>
      <c r="F35" s="385"/>
      <c r="G35" s="86">
        <v>27</v>
      </c>
      <c r="H35" s="96">
        <f>SUM(H30:H34)</f>
        <v>0</v>
      </c>
      <c r="I35" s="96">
        <f>SUM(I30:I34)</f>
        <v>0</v>
      </c>
    </row>
    <row r="36" spans="1:9" ht="26.4" customHeight="1" x14ac:dyDescent="0.25">
      <c r="A36" s="387" t="s">
        <v>401</v>
      </c>
      <c r="B36" s="387"/>
      <c r="C36" s="387"/>
      <c r="D36" s="387"/>
      <c r="E36" s="387"/>
      <c r="F36" s="387"/>
      <c r="G36" s="86">
        <v>28</v>
      </c>
      <c r="H36" s="96">
        <f>H29+H35</f>
        <v>0</v>
      </c>
      <c r="I36" s="96">
        <f>I29+I35</f>
        <v>0</v>
      </c>
    </row>
    <row r="37" spans="1:9" x14ac:dyDescent="0.25">
      <c r="A37" s="407" t="s">
        <v>202</v>
      </c>
      <c r="B37" s="415"/>
      <c r="C37" s="415"/>
      <c r="D37" s="415"/>
      <c r="E37" s="415"/>
      <c r="F37" s="415"/>
      <c r="G37" s="415">
        <v>0</v>
      </c>
      <c r="H37" s="415"/>
      <c r="I37" s="415"/>
    </row>
    <row r="38" spans="1:9" x14ac:dyDescent="0.25">
      <c r="A38" s="358" t="s">
        <v>233</v>
      </c>
      <c r="B38" s="358"/>
      <c r="C38" s="358"/>
      <c r="D38" s="358"/>
      <c r="E38" s="358"/>
      <c r="F38" s="358"/>
      <c r="G38" s="84">
        <v>29</v>
      </c>
      <c r="H38" s="97">
        <v>0</v>
      </c>
      <c r="I38" s="97">
        <v>0</v>
      </c>
    </row>
    <row r="39" spans="1:9" ht="21.6" customHeight="1" x14ac:dyDescent="0.25">
      <c r="A39" s="358" t="s">
        <v>234</v>
      </c>
      <c r="B39" s="358"/>
      <c r="C39" s="358"/>
      <c r="D39" s="358"/>
      <c r="E39" s="358"/>
      <c r="F39" s="358"/>
      <c r="G39" s="84">
        <v>30</v>
      </c>
      <c r="H39" s="97">
        <v>0</v>
      </c>
      <c r="I39" s="97">
        <v>0</v>
      </c>
    </row>
    <row r="40" spans="1:9" x14ac:dyDescent="0.25">
      <c r="A40" s="358" t="s">
        <v>235</v>
      </c>
      <c r="B40" s="358"/>
      <c r="C40" s="358"/>
      <c r="D40" s="358"/>
      <c r="E40" s="358"/>
      <c r="F40" s="358"/>
      <c r="G40" s="84">
        <v>31</v>
      </c>
      <c r="H40" s="97">
        <v>0</v>
      </c>
      <c r="I40" s="97">
        <v>0</v>
      </c>
    </row>
    <row r="41" spans="1:9" x14ac:dyDescent="0.25">
      <c r="A41" s="358" t="s">
        <v>236</v>
      </c>
      <c r="B41" s="358"/>
      <c r="C41" s="358"/>
      <c r="D41" s="358"/>
      <c r="E41" s="358"/>
      <c r="F41" s="358"/>
      <c r="G41" s="84">
        <v>32</v>
      </c>
      <c r="H41" s="97">
        <v>0</v>
      </c>
      <c r="I41" s="97">
        <v>0</v>
      </c>
    </row>
    <row r="42" spans="1:9" ht="26.4" customHeight="1" x14ac:dyDescent="0.25">
      <c r="A42" s="385" t="s">
        <v>432</v>
      </c>
      <c r="B42" s="385"/>
      <c r="C42" s="385"/>
      <c r="D42" s="385"/>
      <c r="E42" s="385"/>
      <c r="F42" s="385"/>
      <c r="G42" s="86">
        <v>33</v>
      </c>
      <c r="H42" s="96">
        <f>H41+H40+H39+H38</f>
        <v>0</v>
      </c>
      <c r="I42" s="96">
        <f>I41+I40+I39+I38</f>
        <v>0</v>
      </c>
    </row>
    <row r="43" spans="1:9" ht="22.95" customHeight="1" x14ac:dyDescent="0.25">
      <c r="A43" s="358" t="s">
        <v>237</v>
      </c>
      <c r="B43" s="358"/>
      <c r="C43" s="358"/>
      <c r="D43" s="358"/>
      <c r="E43" s="358"/>
      <c r="F43" s="358"/>
      <c r="G43" s="84">
        <v>34</v>
      </c>
      <c r="H43" s="97">
        <v>0</v>
      </c>
      <c r="I43" s="97">
        <v>0</v>
      </c>
    </row>
    <row r="44" spans="1:9" x14ac:dyDescent="0.25">
      <c r="A44" s="358" t="s">
        <v>238</v>
      </c>
      <c r="B44" s="358"/>
      <c r="C44" s="358"/>
      <c r="D44" s="358"/>
      <c r="E44" s="358"/>
      <c r="F44" s="358"/>
      <c r="G44" s="84">
        <v>35</v>
      </c>
      <c r="H44" s="97">
        <v>0</v>
      </c>
      <c r="I44" s="97">
        <v>0</v>
      </c>
    </row>
    <row r="45" spans="1:9" x14ac:dyDescent="0.25">
      <c r="A45" s="358" t="s">
        <v>239</v>
      </c>
      <c r="B45" s="358"/>
      <c r="C45" s="358"/>
      <c r="D45" s="358"/>
      <c r="E45" s="358"/>
      <c r="F45" s="358"/>
      <c r="G45" s="84">
        <v>36</v>
      </c>
      <c r="H45" s="97">
        <v>0</v>
      </c>
      <c r="I45" s="97">
        <v>0</v>
      </c>
    </row>
    <row r="46" spans="1:9" ht="25.2" customHeight="1" x14ac:dyDescent="0.25">
      <c r="A46" s="358" t="s">
        <v>240</v>
      </c>
      <c r="B46" s="358"/>
      <c r="C46" s="358"/>
      <c r="D46" s="358"/>
      <c r="E46" s="358"/>
      <c r="F46" s="358"/>
      <c r="G46" s="84">
        <v>37</v>
      </c>
      <c r="H46" s="97">
        <v>0</v>
      </c>
      <c r="I46" s="97">
        <v>0</v>
      </c>
    </row>
    <row r="47" spans="1:9" x14ac:dyDescent="0.25">
      <c r="A47" s="358" t="s">
        <v>241</v>
      </c>
      <c r="B47" s="358"/>
      <c r="C47" s="358"/>
      <c r="D47" s="358"/>
      <c r="E47" s="358"/>
      <c r="F47" s="358"/>
      <c r="G47" s="84">
        <v>38</v>
      </c>
      <c r="H47" s="97">
        <v>0</v>
      </c>
      <c r="I47" s="97">
        <v>0</v>
      </c>
    </row>
    <row r="48" spans="1:9" ht="25.2" customHeight="1" x14ac:dyDescent="0.25">
      <c r="A48" s="385" t="s">
        <v>433</v>
      </c>
      <c r="B48" s="385"/>
      <c r="C48" s="385"/>
      <c r="D48" s="385"/>
      <c r="E48" s="385"/>
      <c r="F48" s="385"/>
      <c r="G48" s="86">
        <v>39</v>
      </c>
      <c r="H48" s="96">
        <f>H47+H46+H45+H44+H43</f>
        <v>0</v>
      </c>
      <c r="I48" s="96">
        <f>I47+I46+I45+I44+I43</f>
        <v>0</v>
      </c>
    </row>
    <row r="49" spans="1:9" ht="28.2" customHeight="1" x14ac:dyDescent="0.25">
      <c r="A49" s="387" t="s">
        <v>443</v>
      </c>
      <c r="B49" s="387"/>
      <c r="C49" s="387"/>
      <c r="D49" s="387"/>
      <c r="E49" s="387"/>
      <c r="F49" s="387"/>
      <c r="G49" s="86">
        <v>40</v>
      </c>
      <c r="H49" s="96">
        <f>H48+H42</f>
        <v>0</v>
      </c>
      <c r="I49" s="96">
        <f>I48+I42</f>
        <v>0</v>
      </c>
    </row>
    <row r="50" spans="1:9" x14ac:dyDescent="0.25">
      <c r="A50" s="392" t="s">
        <v>242</v>
      </c>
      <c r="B50" s="392"/>
      <c r="C50" s="392"/>
      <c r="D50" s="392"/>
      <c r="E50" s="392"/>
      <c r="F50" s="392"/>
      <c r="G50" s="84">
        <v>41</v>
      </c>
      <c r="H50" s="97">
        <v>0</v>
      </c>
      <c r="I50" s="97">
        <v>0</v>
      </c>
    </row>
    <row r="51" spans="1:9" ht="24.6" customHeight="1" x14ac:dyDescent="0.25">
      <c r="A51" s="387" t="s">
        <v>402</v>
      </c>
      <c r="B51" s="387"/>
      <c r="C51" s="387"/>
      <c r="D51" s="387"/>
      <c r="E51" s="387"/>
      <c r="F51" s="387"/>
      <c r="G51" s="86">
        <v>42</v>
      </c>
      <c r="H51" s="96">
        <f>H21+H36+H49+H50</f>
        <v>0</v>
      </c>
      <c r="I51" s="96">
        <f>I21+I36+I49+I50</f>
        <v>0</v>
      </c>
    </row>
    <row r="52" spans="1:9" x14ac:dyDescent="0.25">
      <c r="A52" s="408" t="s">
        <v>216</v>
      </c>
      <c r="B52" s="408"/>
      <c r="C52" s="408"/>
      <c r="D52" s="408"/>
      <c r="E52" s="408"/>
      <c r="F52" s="408"/>
      <c r="G52" s="84">
        <v>43</v>
      </c>
      <c r="H52" s="97">
        <v>0</v>
      </c>
      <c r="I52" s="97">
        <v>0</v>
      </c>
    </row>
    <row r="53" spans="1:9" ht="28.95" customHeight="1" x14ac:dyDescent="0.25">
      <c r="A53" s="408" t="s">
        <v>403</v>
      </c>
      <c r="B53" s="408"/>
      <c r="C53" s="408"/>
      <c r="D53" s="408"/>
      <c r="E53" s="408"/>
      <c r="F53" s="408"/>
      <c r="G53" s="84">
        <v>44</v>
      </c>
      <c r="H53" s="102">
        <f>H52+H51</f>
        <v>0</v>
      </c>
      <c r="I53" s="102">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opLeftCell="J43" workbookViewId="0">
      <selection sqref="A1:J1"/>
    </sheetView>
  </sheetViews>
  <sheetFormatPr defaultRowHeight="13.2" x14ac:dyDescent="0.25"/>
  <cols>
    <col min="1" max="4" width="9.109375" style="2"/>
    <col min="5" max="5" width="10.109375" style="2" bestFit="1" customWidth="1"/>
    <col min="6" max="7" width="9.109375" style="2"/>
    <col min="8" max="25" width="13.44140625" style="37"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435" t="s">
        <v>243</v>
      </c>
      <c r="B1" s="436"/>
      <c r="C1" s="436"/>
      <c r="D1" s="436"/>
      <c r="E1" s="436"/>
      <c r="F1" s="436"/>
      <c r="G1" s="436"/>
      <c r="H1" s="436"/>
      <c r="I1" s="436"/>
      <c r="J1" s="436"/>
      <c r="K1" s="36"/>
    </row>
    <row r="2" spans="1:25" ht="15.6" x14ac:dyDescent="0.25">
      <c r="A2" s="3"/>
      <c r="B2" s="4"/>
      <c r="C2" s="437" t="s">
        <v>244</v>
      </c>
      <c r="D2" s="437"/>
      <c r="E2" s="107">
        <v>44197</v>
      </c>
      <c r="F2" s="5" t="s">
        <v>0</v>
      </c>
      <c r="G2" s="108">
        <v>44561</v>
      </c>
      <c r="H2" s="38"/>
      <c r="I2" s="38"/>
      <c r="J2" s="38"/>
      <c r="K2" s="39"/>
      <c r="X2" s="40" t="s">
        <v>279</v>
      </c>
    </row>
    <row r="3" spans="1:25" ht="13.5" customHeight="1" thickBot="1" x14ac:dyDescent="0.3">
      <c r="A3" s="438" t="s">
        <v>245</v>
      </c>
      <c r="B3" s="439"/>
      <c r="C3" s="439"/>
      <c r="D3" s="439"/>
      <c r="E3" s="439"/>
      <c r="F3" s="439"/>
      <c r="G3" s="442" t="s">
        <v>3</v>
      </c>
      <c r="H3" s="426" t="s">
        <v>246</v>
      </c>
      <c r="I3" s="426"/>
      <c r="J3" s="426"/>
      <c r="K3" s="426"/>
      <c r="L3" s="426"/>
      <c r="M3" s="426"/>
      <c r="N3" s="426"/>
      <c r="O3" s="426"/>
      <c r="P3" s="426"/>
      <c r="Q3" s="426"/>
      <c r="R3" s="426"/>
      <c r="S3" s="426"/>
      <c r="T3" s="426"/>
      <c r="U3" s="426"/>
      <c r="V3" s="426"/>
      <c r="W3" s="426"/>
      <c r="X3" s="426" t="s">
        <v>407</v>
      </c>
      <c r="Y3" s="428" t="s">
        <v>247</v>
      </c>
    </row>
    <row r="4" spans="1:25" ht="72" thickBot="1" x14ac:dyDescent="0.3">
      <c r="A4" s="440"/>
      <c r="B4" s="441"/>
      <c r="C4" s="441"/>
      <c r="D4" s="441"/>
      <c r="E4" s="441"/>
      <c r="F4" s="441"/>
      <c r="G4" s="443"/>
      <c r="H4" s="41" t="s">
        <v>248</v>
      </c>
      <c r="I4" s="41" t="s">
        <v>249</v>
      </c>
      <c r="J4" s="41" t="s">
        <v>250</v>
      </c>
      <c r="K4" s="41" t="s">
        <v>251</v>
      </c>
      <c r="L4" s="41" t="s">
        <v>252</v>
      </c>
      <c r="M4" s="41" t="s">
        <v>253</v>
      </c>
      <c r="N4" s="41" t="s">
        <v>254</v>
      </c>
      <c r="O4" s="41" t="s">
        <v>255</v>
      </c>
      <c r="P4" s="103" t="s">
        <v>404</v>
      </c>
      <c r="Q4" s="41" t="s">
        <v>256</v>
      </c>
      <c r="R4" s="41" t="s">
        <v>257</v>
      </c>
      <c r="S4" s="103" t="s">
        <v>405</v>
      </c>
      <c r="T4" s="103" t="s">
        <v>406</v>
      </c>
      <c r="U4" s="41" t="s">
        <v>258</v>
      </c>
      <c r="V4" s="41" t="s">
        <v>259</v>
      </c>
      <c r="W4" s="41" t="s">
        <v>260</v>
      </c>
      <c r="X4" s="427"/>
      <c r="Y4" s="429"/>
    </row>
    <row r="5" spans="1:25" ht="20.399999999999999" x14ac:dyDescent="0.25">
      <c r="A5" s="430">
        <v>1</v>
      </c>
      <c r="B5" s="431"/>
      <c r="C5" s="431"/>
      <c r="D5" s="431"/>
      <c r="E5" s="431"/>
      <c r="F5" s="431"/>
      <c r="G5" s="6">
        <v>2</v>
      </c>
      <c r="H5" s="42" t="s">
        <v>167</v>
      </c>
      <c r="I5" s="43" t="s">
        <v>168</v>
      </c>
      <c r="J5" s="42" t="s">
        <v>280</v>
      </c>
      <c r="K5" s="43" t="s">
        <v>281</v>
      </c>
      <c r="L5" s="42" t="s">
        <v>282</v>
      </c>
      <c r="M5" s="43" t="s">
        <v>283</v>
      </c>
      <c r="N5" s="42" t="s">
        <v>284</v>
      </c>
      <c r="O5" s="43" t="s">
        <v>285</v>
      </c>
      <c r="P5" s="42" t="s">
        <v>286</v>
      </c>
      <c r="Q5" s="43" t="s">
        <v>287</v>
      </c>
      <c r="R5" s="42" t="s">
        <v>288</v>
      </c>
      <c r="S5" s="42" t="s">
        <v>289</v>
      </c>
      <c r="T5" s="42" t="s">
        <v>290</v>
      </c>
      <c r="U5" s="42" t="s">
        <v>408</v>
      </c>
      <c r="V5" s="42" t="s">
        <v>291</v>
      </c>
      <c r="W5" s="42" t="s">
        <v>409</v>
      </c>
      <c r="X5" s="42">
        <v>19</v>
      </c>
      <c r="Y5" s="44" t="s">
        <v>410</v>
      </c>
    </row>
    <row r="6" spans="1:25" x14ac:dyDescent="0.25">
      <c r="A6" s="432" t="s">
        <v>261</v>
      </c>
      <c r="B6" s="432"/>
      <c r="C6" s="432"/>
      <c r="D6" s="432"/>
      <c r="E6" s="432"/>
      <c r="F6" s="432"/>
      <c r="G6" s="432"/>
      <c r="H6" s="432"/>
      <c r="I6" s="432"/>
      <c r="J6" s="432"/>
      <c r="K6" s="432"/>
      <c r="L6" s="432"/>
      <c r="M6" s="432"/>
      <c r="N6" s="433"/>
      <c r="O6" s="433"/>
      <c r="P6" s="433"/>
      <c r="Q6" s="433"/>
      <c r="R6" s="433"/>
      <c r="S6" s="433"/>
      <c r="T6" s="433"/>
      <c r="U6" s="433"/>
      <c r="V6" s="433"/>
      <c r="W6" s="433"/>
      <c r="X6" s="433"/>
      <c r="Y6" s="434"/>
    </row>
    <row r="7" spans="1:25" x14ac:dyDescent="0.25">
      <c r="A7" s="424" t="s">
        <v>294</v>
      </c>
      <c r="B7" s="424"/>
      <c r="C7" s="424"/>
      <c r="D7" s="424"/>
      <c r="E7" s="424"/>
      <c r="F7" s="424"/>
      <c r="G7" s="7">
        <v>1</v>
      </c>
      <c r="H7" s="109">
        <v>1672021210</v>
      </c>
      <c r="I7" s="109">
        <v>5223432</v>
      </c>
      <c r="J7" s="109">
        <v>83601061</v>
      </c>
      <c r="K7" s="109">
        <v>136815284</v>
      </c>
      <c r="L7" s="109">
        <v>124418267</v>
      </c>
      <c r="M7" s="109">
        <v>0</v>
      </c>
      <c r="N7" s="109">
        <v>0</v>
      </c>
      <c r="O7" s="109">
        <v>0</v>
      </c>
      <c r="P7" s="109">
        <v>61474</v>
      </c>
      <c r="Q7" s="109">
        <v>0</v>
      </c>
      <c r="R7" s="109">
        <v>0</v>
      </c>
      <c r="S7" s="109">
        <v>0</v>
      </c>
      <c r="T7" s="109">
        <v>0</v>
      </c>
      <c r="U7" s="109">
        <v>430206412</v>
      </c>
      <c r="V7" s="109">
        <v>284535940</v>
      </c>
      <c r="W7" s="46">
        <f>H7+I7+J7+K7-L7+M7+N7+O7+P7+Q7+R7+U7+V7+S7+T7</f>
        <v>2488046546</v>
      </c>
      <c r="X7" s="109">
        <v>731023213</v>
      </c>
      <c r="Y7" s="46">
        <f>W7+X7</f>
        <v>3219069759</v>
      </c>
    </row>
    <row r="8" spans="1:25" x14ac:dyDescent="0.25">
      <c r="A8" s="419" t="s">
        <v>262</v>
      </c>
      <c r="B8" s="419"/>
      <c r="C8" s="419"/>
      <c r="D8" s="419"/>
      <c r="E8" s="419"/>
      <c r="F8" s="419"/>
      <c r="G8" s="7">
        <v>2</v>
      </c>
      <c r="H8" s="109">
        <v>0</v>
      </c>
      <c r="I8" s="109">
        <v>0</v>
      </c>
      <c r="J8" s="109">
        <v>0</v>
      </c>
      <c r="K8" s="109">
        <v>0</v>
      </c>
      <c r="L8" s="109">
        <v>0</v>
      </c>
      <c r="M8" s="109">
        <v>0</v>
      </c>
      <c r="N8" s="109">
        <v>0</v>
      </c>
      <c r="O8" s="109">
        <v>0</v>
      </c>
      <c r="P8" s="109">
        <v>0</v>
      </c>
      <c r="Q8" s="109">
        <v>0</v>
      </c>
      <c r="R8" s="109">
        <v>0</v>
      </c>
      <c r="S8" s="109">
        <v>0</v>
      </c>
      <c r="T8" s="109">
        <v>0</v>
      </c>
      <c r="U8" s="109">
        <v>0</v>
      </c>
      <c r="V8" s="109">
        <v>0</v>
      </c>
      <c r="W8" s="46">
        <f t="shared" ref="W8:W29" si="0">H8+I8+J8+K8-L8+M8+N8+O8+P8+Q8+R8+U8+V8+S8+T8</f>
        <v>0</v>
      </c>
      <c r="X8" s="109">
        <v>0</v>
      </c>
      <c r="Y8" s="46">
        <f t="shared" ref="Y8:Y9" si="1">W8+X8</f>
        <v>0</v>
      </c>
    </row>
    <row r="9" spans="1:25" x14ac:dyDescent="0.25">
      <c r="A9" s="419" t="s">
        <v>263</v>
      </c>
      <c r="B9" s="419"/>
      <c r="C9" s="419"/>
      <c r="D9" s="419"/>
      <c r="E9" s="419"/>
      <c r="F9" s="419"/>
      <c r="G9" s="7">
        <v>3</v>
      </c>
      <c r="H9" s="109">
        <v>0</v>
      </c>
      <c r="I9" s="109">
        <v>0</v>
      </c>
      <c r="J9" s="109">
        <v>0</v>
      </c>
      <c r="K9" s="109">
        <v>0</v>
      </c>
      <c r="L9" s="109">
        <v>0</v>
      </c>
      <c r="M9" s="109">
        <v>0</v>
      </c>
      <c r="N9" s="109">
        <v>0</v>
      </c>
      <c r="O9" s="109">
        <v>0</v>
      </c>
      <c r="P9" s="109">
        <v>0</v>
      </c>
      <c r="Q9" s="109">
        <v>0</v>
      </c>
      <c r="R9" s="109">
        <v>0</v>
      </c>
      <c r="S9" s="109">
        <v>0</v>
      </c>
      <c r="T9" s="109">
        <v>0</v>
      </c>
      <c r="U9" s="109">
        <v>0</v>
      </c>
      <c r="V9" s="109">
        <v>0</v>
      </c>
      <c r="W9" s="46">
        <f t="shared" si="0"/>
        <v>0</v>
      </c>
      <c r="X9" s="109">
        <v>0</v>
      </c>
      <c r="Y9" s="46">
        <f t="shared" si="1"/>
        <v>0</v>
      </c>
    </row>
    <row r="10" spans="1:25" ht="22.5" customHeight="1" x14ac:dyDescent="0.25">
      <c r="A10" s="425" t="s">
        <v>295</v>
      </c>
      <c r="B10" s="425"/>
      <c r="C10" s="425"/>
      <c r="D10" s="425"/>
      <c r="E10" s="425"/>
      <c r="F10" s="425"/>
      <c r="G10" s="8">
        <v>4</v>
      </c>
      <c r="H10" s="47">
        <f>H7+H8+H9</f>
        <v>1672021210</v>
      </c>
      <c r="I10" s="47">
        <f t="shared" ref="I10:Y10" si="2">I7+I8+I9</f>
        <v>5223432</v>
      </c>
      <c r="J10" s="47">
        <f t="shared" si="2"/>
        <v>83601061</v>
      </c>
      <c r="K10" s="47">
        <f t="shared" si="2"/>
        <v>136815284</v>
      </c>
      <c r="L10" s="47">
        <f t="shared" si="2"/>
        <v>124418267</v>
      </c>
      <c r="M10" s="47">
        <f t="shared" si="2"/>
        <v>0</v>
      </c>
      <c r="N10" s="47">
        <f t="shared" si="2"/>
        <v>0</v>
      </c>
      <c r="O10" s="47">
        <f t="shared" si="2"/>
        <v>0</v>
      </c>
      <c r="P10" s="47">
        <f t="shared" si="2"/>
        <v>61474</v>
      </c>
      <c r="Q10" s="47">
        <f t="shared" si="2"/>
        <v>0</v>
      </c>
      <c r="R10" s="47">
        <f t="shared" si="2"/>
        <v>0</v>
      </c>
      <c r="S10" s="47">
        <f t="shared" si="2"/>
        <v>0</v>
      </c>
      <c r="T10" s="47">
        <f t="shared" si="2"/>
        <v>0</v>
      </c>
      <c r="U10" s="47">
        <f t="shared" si="2"/>
        <v>430206412</v>
      </c>
      <c r="V10" s="47">
        <f t="shared" si="2"/>
        <v>284535940</v>
      </c>
      <c r="W10" s="47">
        <f t="shared" si="0"/>
        <v>2488046546</v>
      </c>
      <c r="X10" s="47">
        <f t="shared" si="2"/>
        <v>731023213</v>
      </c>
      <c r="Y10" s="47">
        <f t="shared" si="2"/>
        <v>3219069759</v>
      </c>
    </row>
    <row r="11" spans="1:25" x14ac:dyDescent="0.25">
      <c r="A11" s="419" t="s">
        <v>264</v>
      </c>
      <c r="B11" s="419"/>
      <c r="C11" s="419"/>
      <c r="D11" s="419"/>
      <c r="E11" s="419"/>
      <c r="F11" s="419"/>
      <c r="G11" s="7">
        <v>5</v>
      </c>
      <c r="H11" s="49">
        <v>0</v>
      </c>
      <c r="I11" s="49">
        <v>0</v>
      </c>
      <c r="J11" s="49">
        <v>0</v>
      </c>
      <c r="K11" s="49">
        <v>0</v>
      </c>
      <c r="L11" s="49">
        <v>0</v>
      </c>
      <c r="M11" s="49">
        <v>0</v>
      </c>
      <c r="N11" s="49">
        <v>0</v>
      </c>
      <c r="O11" s="49">
        <v>0</v>
      </c>
      <c r="P11" s="49">
        <v>0</v>
      </c>
      <c r="Q11" s="49">
        <v>0</v>
      </c>
      <c r="R11" s="49">
        <v>0</v>
      </c>
      <c r="S11" s="118">
        <v>0</v>
      </c>
      <c r="T11" s="118">
        <v>0</v>
      </c>
      <c r="U11" s="49">
        <v>0</v>
      </c>
      <c r="V11" s="120">
        <v>-329593506</v>
      </c>
      <c r="W11" s="46">
        <f t="shared" si="0"/>
        <v>-329593506</v>
      </c>
      <c r="X11" s="111">
        <v>-29212285</v>
      </c>
      <c r="Y11" s="46">
        <f t="shared" ref="Y11:Y29" si="3">W11+X11</f>
        <v>-358805791</v>
      </c>
    </row>
    <row r="12" spans="1:25" x14ac:dyDescent="0.25">
      <c r="A12" s="419" t="s">
        <v>265</v>
      </c>
      <c r="B12" s="419"/>
      <c r="C12" s="419"/>
      <c r="D12" s="419"/>
      <c r="E12" s="419"/>
      <c r="F12" s="419"/>
      <c r="G12" s="7">
        <v>6</v>
      </c>
      <c r="H12" s="49">
        <v>0</v>
      </c>
      <c r="I12" s="49">
        <v>0</v>
      </c>
      <c r="J12" s="49">
        <v>0</v>
      </c>
      <c r="K12" s="49">
        <v>0</v>
      </c>
      <c r="L12" s="49">
        <v>0</v>
      </c>
      <c r="M12" s="49">
        <v>0</v>
      </c>
      <c r="N12" s="112">
        <v>263962</v>
      </c>
      <c r="O12" s="49">
        <v>0</v>
      </c>
      <c r="P12" s="49">
        <v>0</v>
      </c>
      <c r="Q12" s="49">
        <v>0</v>
      </c>
      <c r="R12" s="49">
        <v>0</v>
      </c>
      <c r="S12" s="118">
        <v>0</v>
      </c>
      <c r="T12" s="118">
        <v>0</v>
      </c>
      <c r="U12" s="49">
        <v>0</v>
      </c>
      <c r="V12" s="49">
        <v>0</v>
      </c>
      <c r="W12" s="46">
        <f t="shared" si="0"/>
        <v>263962</v>
      </c>
      <c r="X12" s="111">
        <v>0</v>
      </c>
      <c r="Y12" s="46">
        <f t="shared" si="3"/>
        <v>263962</v>
      </c>
    </row>
    <row r="13" spans="1:25" ht="26.25" customHeight="1" x14ac:dyDescent="0.25">
      <c r="A13" s="419" t="s">
        <v>266</v>
      </c>
      <c r="B13" s="419"/>
      <c r="C13" s="419"/>
      <c r="D13" s="419"/>
      <c r="E13" s="419"/>
      <c r="F13" s="419"/>
      <c r="G13" s="7">
        <v>7</v>
      </c>
      <c r="H13" s="49">
        <v>0</v>
      </c>
      <c r="I13" s="49">
        <v>0</v>
      </c>
      <c r="J13" s="49">
        <v>0</v>
      </c>
      <c r="K13" s="49">
        <v>0</v>
      </c>
      <c r="L13" s="49">
        <v>0</v>
      </c>
      <c r="M13" s="49">
        <v>0</v>
      </c>
      <c r="N13" s="49">
        <v>0</v>
      </c>
      <c r="O13" s="45">
        <v>0</v>
      </c>
      <c r="P13" s="49">
        <v>0</v>
      </c>
      <c r="Q13" s="49">
        <v>0</v>
      </c>
      <c r="R13" s="49">
        <v>0</v>
      </c>
      <c r="S13" s="118">
        <v>0</v>
      </c>
      <c r="T13" s="118">
        <v>0</v>
      </c>
      <c r="U13" s="119">
        <v>0</v>
      </c>
      <c r="V13" s="119">
        <v>0</v>
      </c>
      <c r="W13" s="46">
        <f t="shared" si="0"/>
        <v>0</v>
      </c>
      <c r="X13" s="111">
        <v>0</v>
      </c>
      <c r="Y13" s="46">
        <f t="shared" si="3"/>
        <v>0</v>
      </c>
    </row>
    <row r="14" spans="1:25" ht="40.5" customHeight="1" x14ac:dyDescent="0.25">
      <c r="A14" s="419" t="s">
        <v>411</v>
      </c>
      <c r="B14" s="419"/>
      <c r="C14" s="419"/>
      <c r="D14" s="419"/>
      <c r="E14" s="419"/>
      <c r="F14" s="419"/>
      <c r="G14" s="7">
        <v>8</v>
      </c>
      <c r="H14" s="49">
        <v>0</v>
      </c>
      <c r="I14" s="49">
        <v>0</v>
      </c>
      <c r="J14" s="49">
        <v>0</v>
      </c>
      <c r="K14" s="49">
        <v>0</v>
      </c>
      <c r="L14" s="49">
        <v>0</v>
      </c>
      <c r="M14" s="49">
        <v>0</v>
      </c>
      <c r="N14" s="49">
        <v>0</v>
      </c>
      <c r="O14" s="49">
        <v>0</v>
      </c>
      <c r="P14" s="113">
        <v>-73904</v>
      </c>
      <c r="Q14" s="49">
        <v>0</v>
      </c>
      <c r="R14" s="49">
        <v>0</v>
      </c>
      <c r="S14" s="118">
        <v>0</v>
      </c>
      <c r="T14" s="118">
        <v>0</v>
      </c>
      <c r="U14" s="119">
        <v>0</v>
      </c>
      <c r="V14" s="119">
        <v>0</v>
      </c>
      <c r="W14" s="46">
        <f t="shared" si="0"/>
        <v>-73904</v>
      </c>
      <c r="X14" s="111">
        <v>0</v>
      </c>
      <c r="Y14" s="46">
        <f t="shared" si="3"/>
        <v>-73904</v>
      </c>
    </row>
    <row r="15" spans="1:25" x14ac:dyDescent="0.25">
      <c r="A15" s="419" t="s">
        <v>267</v>
      </c>
      <c r="B15" s="419"/>
      <c r="C15" s="419"/>
      <c r="D15" s="419"/>
      <c r="E15" s="419"/>
      <c r="F15" s="419"/>
      <c r="G15" s="7">
        <v>9</v>
      </c>
      <c r="H15" s="49">
        <v>0</v>
      </c>
      <c r="I15" s="49">
        <v>0</v>
      </c>
      <c r="J15" s="49">
        <v>0</v>
      </c>
      <c r="K15" s="49">
        <v>0</v>
      </c>
      <c r="L15" s="49">
        <v>0</v>
      </c>
      <c r="M15" s="49">
        <v>0</v>
      </c>
      <c r="N15" s="49">
        <v>0</v>
      </c>
      <c r="O15" s="49">
        <v>0</v>
      </c>
      <c r="P15" s="49">
        <v>0</v>
      </c>
      <c r="Q15" s="116">
        <v>0</v>
      </c>
      <c r="R15" s="49">
        <v>0</v>
      </c>
      <c r="S15" s="118">
        <v>0</v>
      </c>
      <c r="T15" s="118">
        <v>0</v>
      </c>
      <c r="U15" s="119">
        <v>0</v>
      </c>
      <c r="V15" s="119">
        <v>0</v>
      </c>
      <c r="W15" s="46">
        <f t="shared" si="0"/>
        <v>0</v>
      </c>
      <c r="X15" s="111">
        <v>0</v>
      </c>
      <c r="Y15" s="46">
        <f t="shared" si="3"/>
        <v>0</v>
      </c>
    </row>
    <row r="16" spans="1:25" ht="28.5" customHeight="1" x14ac:dyDescent="0.25">
      <c r="A16" s="419" t="s">
        <v>268</v>
      </c>
      <c r="B16" s="419"/>
      <c r="C16" s="419"/>
      <c r="D16" s="419"/>
      <c r="E16" s="419"/>
      <c r="F16" s="419"/>
      <c r="G16" s="7">
        <v>10</v>
      </c>
      <c r="H16" s="49">
        <v>0</v>
      </c>
      <c r="I16" s="49">
        <v>0</v>
      </c>
      <c r="J16" s="49">
        <v>0</v>
      </c>
      <c r="K16" s="49">
        <v>0</v>
      </c>
      <c r="L16" s="49">
        <v>0</v>
      </c>
      <c r="M16" s="49">
        <v>0</v>
      </c>
      <c r="N16" s="49">
        <v>0</v>
      </c>
      <c r="O16" s="49">
        <v>0</v>
      </c>
      <c r="P16" s="49">
        <v>0</v>
      </c>
      <c r="Q16" s="49">
        <v>0</v>
      </c>
      <c r="R16" s="117">
        <v>0</v>
      </c>
      <c r="S16" s="118">
        <v>0</v>
      </c>
      <c r="T16" s="118">
        <v>0</v>
      </c>
      <c r="U16" s="119">
        <v>0</v>
      </c>
      <c r="V16" s="119">
        <v>0</v>
      </c>
      <c r="W16" s="46">
        <f t="shared" si="0"/>
        <v>0</v>
      </c>
      <c r="X16" s="111">
        <v>0</v>
      </c>
      <c r="Y16" s="46">
        <f t="shared" si="3"/>
        <v>0</v>
      </c>
    </row>
    <row r="17" spans="1:25" ht="23.25" customHeight="1" x14ac:dyDescent="0.25">
      <c r="A17" s="419" t="s">
        <v>269</v>
      </c>
      <c r="B17" s="419"/>
      <c r="C17" s="419"/>
      <c r="D17" s="419"/>
      <c r="E17" s="419"/>
      <c r="F17" s="419"/>
      <c r="G17" s="7">
        <v>11</v>
      </c>
      <c r="H17" s="49">
        <v>0</v>
      </c>
      <c r="I17" s="49">
        <v>0</v>
      </c>
      <c r="J17" s="49">
        <v>0</v>
      </c>
      <c r="K17" s="49">
        <v>0</v>
      </c>
      <c r="L17" s="49">
        <v>0</v>
      </c>
      <c r="M17" s="49">
        <v>0</v>
      </c>
      <c r="N17" s="115">
        <v>0</v>
      </c>
      <c r="O17" s="115">
        <v>0</v>
      </c>
      <c r="P17" s="115">
        <v>0</v>
      </c>
      <c r="Q17" s="115">
        <v>0</v>
      </c>
      <c r="R17" s="117">
        <v>0</v>
      </c>
      <c r="S17" s="118">
        <v>0</v>
      </c>
      <c r="T17" s="118">
        <v>0</v>
      </c>
      <c r="U17" s="119">
        <v>0</v>
      </c>
      <c r="V17" s="119">
        <v>0</v>
      </c>
      <c r="W17" s="46">
        <f t="shared" si="0"/>
        <v>0</v>
      </c>
      <c r="X17" s="111">
        <v>0</v>
      </c>
      <c r="Y17" s="46">
        <f t="shared" si="3"/>
        <v>0</v>
      </c>
    </row>
    <row r="18" spans="1:25" x14ac:dyDescent="0.25">
      <c r="A18" s="419" t="s">
        <v>270</v>
      </c>
      <c r="B18" s="419"/>
      <c r="C18" s="419"/>
      <c r="D18" s="419"/>
      <c r="E18" s="419"/>
      <c r="F18" s="419"/>
      <c r="G18" s="7">
        <v>12</v>
      </c>
      <c r="H18" s="49">
        <v>0</v>
      </c>
      <c r="I18" s="49">
        <v>0</v>
      </c>
      <c r="J18" s="49">
        <v>0</v>
      </c>
      <c r="K18" s="49">
        <v>0</v>
      </c>
      <c r="L18" s="49">
        <v>0</v>
      </c>
      <c r="M18" s="49">
        <v>0</v>
      </c>
      <c r="N18" s="115">
        <v>0</v>
      </c>
      <c r="O18" s="115">
        <v>0</v>
      </c>
      <c r="P18" s="115">
        <v>0</v>
      </c>
      <c r="Q18" s="115">
        <v>0</v>
      </c>
      <c r="R18" s="117">
        <v>0</v>
      </c>
      <c r="S18" s="118">
        <v>0</v>
      </c>
      <c r="T18" s="118">
        <v>0</v>
      </c>
      <c r="U18" s="119">
        <v>0</v>
      </c>
      <c r="V18" s="119">
        <v>0</v>
      </c>
      <c r="W18" s="46">
        <f t="shared" si="0"/>
        <v>0</v>
      </c>
      <c r="X18" s="111">
        <v>0</v>
      </c>
      <c r="Y18" s="46">
        <f t="shared" si="3"/>
        <v>0</v>
      </c>
    </row>
    <row r="19" spans="1:25" x14ac:dyDescent="0.25">
      <c r="A19" s="419" t="s">
        <v>271</v>
      </c>
      <c r="B19" s="419"/>
      <c r="C19" s="419"/>
      <c r="D19" s="419"/>
      <c r="E19" s="419"/>
      <c r="F19" s="419"/>
      <c r="G19" s="7">
        <v>13</v>
      </c>
      <c r="H19" s="114">
        <v>0</v>
      </c>
      <c r="I19" s="114">
        <v>0</v>
      </c>
      <c r="J19" s="114">
        <v>0</v>
      </c>
      <c r="K19" s="114">
        <v>0</v>
      </c>
      <c r="L19" s="114">
        <v>0</v>
      </c>
      <c r="M19" s="114">
        <v>0</v>
      </c>
      <c r="N19" s="115">
        <v>0</v>
      </c>
      <c r="O19" s="115">
        <v>0</v>
      </c>
      <c r="P19" s="115">
        <v>0</v>
      </c>
      <c r="Q19" s="115">
        <v>0</v>
      </c>
      <c r="R19" s="117">
        <v>0</v>
      </c>
      <c r="S19" s="118">
        <v>0</v>
      </c>
      <c r="T19" s="118">
        <v>0</v>
      </c>
      <c r="U19" s="119">
        <v>0</v>
      </c>
      <c r="V19" s="119">
        <v>0</v>
      </c>
      <c r="W19" s="46">
        <f t="shared" si="0"/>
        <v>0</v>
      </c>
      <c r="X19" s="111">
        <v>0</v>
      </c>
      <c r="Y19" s="46">
        <f t="shared" si="3"/>
        <v>0</v>
      </c>
    </row>
    <row r="20" spans="1:25" x14ac:dyDescent="0.25">
      <c r="A20" s="419" t="s">
        <v>272</v>
      </c>
      <c r="B20" s="419"/>
      <c r="C20" s="419"/>
      <c r="D20" s="419"/>
      <c r="E20" s="419"/>
      <c r="F20" s="419"/>
      <c r="G20" s="7">
        <v>14</v>
      </c>
      <c r="H20" s="49">
        <v>0</v>
      </c>
      <c r="I20" s="49">
        <v>0</v>
      </c>
      <c r="J20" s="49">
        <v>0</v>
      </c>
      <c r="K20" s="49">
        <v>0</v>
      </c>
      <c r="L20" s="49">
        <v>0</v>
      </c>
      <c r="M20" s="49">
        <v>0</v>
      </c>
      <c r="N20" s="115">
        <v>0</v>
      </c>
      <c r="O20" s="115">
        <v>0</v>
      </c>
      <c r="P20" s="115">
        <v>13302</v>
      </c>
      <c r="Q20" s="115">
        <v>0</v>
      </c>
      <c r="R20" s="117">
        <v>0</v>
      </c>
      <c r="S20" s="118">
        <v>0</v>
      </c>
      <c r="T20" s="118">
        <v>0</v>
      </c>
      <c r="U20" s="119">
        <v>0</v>
      </c>
      <c r="V20" s="119">
        <v>0</v>
      </c>
      <c r="W20" s="46">
        <f t="shared" si="0"/>
        <v>13302</v>
      </c>
      <c r="X20" s="111">
        <v>0</v>
      </c>
      <c r="Y20" s="46">
        <f t="shared" si="3"/>
        <v>13302</v>
      </c>
    </row>
    <row r="21" spans="1:25" ht="30.75" customHeight="1" x14ac:dyDescent="0.25">
      <c r="A21" s="419" t="s">
        <v>412</v>
      </c>
      <c r="B21" s="419"/>
      <c r="C21" s="419"/>
      <c r="D21" s="419"/>
      <c r="E21" s="419"/>
      <c r="F21" s="419"/>
      <c r="G21" s="7">
        <v>15</v>
      </c>
      <c r="H21" s="110">
        <v>0</v>
      </c>
      <c r="I21" s="110">
        <v>0</v>
      </c>
      <c r="J21" s="110">
        <v>0</v>
      </c>
      <c r="K21" s="110">
        <v>0</v>
      </c>
      <c r="L21" s="110">
        <v>0</v>
      </c>
      <c r="M21" s="110">
        <v>0</v>
      </c>
      <c r="N21" s="115">
        <v>0</v>
      </c>
      <c r="O21" s="115">
        <v>0</v>
      </c>
      <c r="P21" s="115">
        <v>0</v>
      </c>
      <c r="Q21" s="115">
        <v>0</v>
      </c>
      <c r="R21" s="117">
        <v>0</v>
      </c>
      <c r="S21" s="118">
        <v>0</v>
      </c>
      <c r="T21" s="118">
        <v>0</v>
      </c>
      <c r="U21" s="119">
        <v>0</v>
      </c>
      <c r="V21" s="119">
        <v>0</v>
      </c>
      <c r="W21" s="46">
        <f t="shared" si="0"/>
        <v>0</v>
      </c>
      <c r="X21" s="111">
        <v>0</v>
      </c>
      <c r="Y21" s="46">
        <f t="shared" si="3"/>
        <v>0</v>
      </c>
    </row>
    <row r="22" spans="1:25" ht="28.5" customHeight="1" x14ac:dyDescent="0.25">
      <c r="A22" s="419" t="s">
        <v>413</v>
      </c>
      <c r="B22" s="419"/>
      <c r="C22" s="419"/>
      <c r="D22" s="419"/>
      <c r="E22" s="419"/>
      <c r="F22" s="419"/>
      <c r="G22" s="7">
        <v>16</v>
      </c>
      <c r="H22" s="110">
        <v>0</v>
      </c>
      <c r="I22" s="110">
        <v>0</v>
      </c>
      <c r="J22" s="110">
        <v>0</v>
      </c>
      <c r="K22" s="110">
        <v>0</v>
      </c>
      <c r="L22" s="110">
        <v>0</v>
      </c>
      <c r="M22" s="110">
        <v>0</v>
      </c>
      <c r="N22" s="115">
        <v>0</v>
      </c>
      <c r="O22" s="115">
        <v>0</v>
      </c>
      <c r="P22" s="115">
        <v>0</v>
      </c>
      <c r="Q22" s="115">
        <v>0</v>
      </c>
      <c r="R22" s="117">
        <v>0</v>
      </c>
      <c r="S22" s="118">
        <v>0</v>
      </c>
      <c r="T22" s="118">
        <v>0</v>
      </c>
      <c r="U22" s="119">
        <v>0</v>
      </c>
      <c r="V22" s="119">
        <v>0</v>
      </c>
      <c r="W22" s="46">
        <f t="shared" si="0"/>
        <v>0</v>
      </c>
      <c r="X22" s="111">
        <v>0</v>
      </c>
      <c r="Y22" s="46">
        <f t="shared" si="3"/>
        <v>0</v>
      </c>
    </row>
    <row r="23" spans="1:25" ht="26.25" customHeight="1" x14ac:dyDescent="0.25">
      <c r="A23" s="419" t="s">
        <v>414</v>
      </c>
      <c r="B23" s="419"/>
      <c r="C23" s="419"/>
      <c r="D23" s="419"/>
      <c r="E23" s="419"/>
      <c r="F23" s="419"/>
      <c r="G23" s="7">
        <v>17</v>
      </c>
      <c r="H23" s="110">
        <v>0</v>
      </c>
      <c r="I23" s="110">
        <v>0</v>
      </c>
      <c r="J23" s="110">
        <v>0</v>
      </c>
      <c r="K23" s="110">
        <v>0</v>
      </c>
      <c r="L23" s="110">
        <v>0</v>
      </c>
      <c r="M23" s="110">
        <v>0</v>
      </c>
      <c r="N23" s="115">
        <v>0</v>
      </c>
      <c r="O23" s="115">
        <v>0</v>
      </c>
      <c r="P23" s="115">
        <v>0</v>
      </c>
      <c r="Q23" s="115">
        <v>0</v>
      </c>
      <c r="R23" s="117">
        <v>0</v>
      </c>
      <c r="S23" s="118">
        <v>0</v>
      </c>
      <c r="T23" s="118">
        <v>0</v>
      </c>
      <c r="U23" s="119">
        <v>0</v>
      </c>
      <c r="V23" s="119">
        <v>0</v>
      </c>
      <c r="W23" s="46">
        <f t="shared" si="0"/>
        <v>0</v>
      </c>
      <c r="X23" s="111">
        <v>0</v>
      </c>
      <c r="Y23" s="46">
        <f t="shared" si="3"/>
        <v>0</v>
      </c>
    </row>
    <row r="24" spans="1:25" x14ac:dyDescent="0.25">
      <c r="A24" s="419" t="s">
        <v>273</v>
      </c>
      <c r="B24" s="419"/>
      <c r="C24" s="419"/>
      <c r="D24" s="419"/>
      <c r="E24" s="419"/>
      <c r="F24" s="419"/>
      <c r="G24" s="7">
        <v>18</v>
      </c>
      <c r="H24" s="110">
        <v>0</v>
      </c>
      <c r="I24" s="110">
        <v>0</v>
      </c>
      <c r="J24" s="110">
        <v>0</v>
      </c>
      <c r="K24" s="110">
        <v>0</v>
      </c>
      <c r="L24" s="110">
        <v>0</v>
      </c>
      <c r="M24" s="110">
        <v>0</v>
      </c>
      <c r="N24" s="115">
        <v>0</v>
      </c>
      <c r="O24" s="115">
        <v>0</v>
      </c>
      <c r="P24" s="115">
        <v>0</v>
      </c>
      <c r="Q24" s="115">
        <v>0</v>
      </c>
      <c r="R24" s="117">
        <v>0</v>
      </c>
      <c r="S24" s="118">
        <v>0</v>
      </c>
      <c r="T24" s="118">
        <v>0</v>
      </c>
      <c r="U24" s="119">
        <v>0</v>
      </c>
      <c r="V24" s="119">
        <v>0</v>
      </c>
      <c r="W24" s="46">
        <f t="shared" si="0"/>
        <v>0</v>
      </c>
      <c r="X24" s="111">
        <v>0</v>
      </c>
      <c r="Y24" s="46">
        <f t="shared" si="3"/>
        <v>0</v>
      </c>
    </row>
    <row r="25" spans="1:25" x14ac:dyDescent="0.25">
      <c r="A25" s="419" t="s">
        <v>415</v>
      </c>
      <c r="B25" s="419"/>
      <c r="C25" s="419"/>
      <c r="D25" s="419"/>
      <c r="E25" s="419"/>
      <c r="F25" s="419"/>
      <c r="G25" s="7">
        <v>19</v>
      </c>
      <c r="H25" s="110">
        <v>0</v>
      </c>
      <c r="I25" s="110">
        <v>0</v>
      </c>
      <c r="J25" s="110">
        <v>0</v>
      </c>
      <c r="K25" s="110">
        <v>0</v>
      </c>
      <c r="L25" s="110">
        <v>0</v>
      </c>
      <c r="M25" s="110">
        <v>0</v>
      </c>
      <c r="N25" s="115">
        <v>0</v>
      </c>
      <c r="O25" s="115">
        <v>0</v>
      </c>
      <c r="P25" s="115">
        <v>0</v>
      </c>
      <c r="Q25" s="115">
        <v>0</v>
      </c>
      <c r="R25" s="117">
        <v>0</v>
      </c>
      <c r="S25" s="118">
        <v>0</v>
      </c>
      <c r="T25" s="118">
        <v>0</v>
      </c>
      <c r="U25" s="119">
        <v>0</v>
      </c>
      <c r="V25" s="119">
        <v>0</v>
      </c>
      <c r="W25" s="46">
        <f t="shared" si="0"/>
        <v>0</v>
      </c>
      <c r="X25" s="111">
        <v>0</v>
      </c>
      <c r="Y25" s="46">
        <f t="shared" ref="Y25" si="4">W25+X25</f>
        <v>0</v>
      </c>
    </row>
    <row r="26" spans="1:25" x14ac:dyDescent="0.25">
      <c r="A26" s="419" t="s">
        <v>417</v>
      </c>
      <c r="B26" s="419"/>
      <c r="C26" s="419"/>
      <c r="D26" s="419"/>
      <c r="E26" s="419"/>
      <c r="F26" s="419"/>
      <c r="G26" s="7">
        <v>20</v>
      </c>
      <c r="H26" s="110">
        <v>0</v>
      </c>
      <c r="I26" s="110">
        <v>0</v>
      </c>
      <c r="J26" s="110">
        <v>0</v>
      </c>
      <c r="K26" s="110">
        <v>0</v>
      </c>
      <c r="L26" s="110">
        <v>0</v>
      </c>
      <c r="M26" s="110">
        <v>0</v>
      </c>
      <c r="N26" s="115">
        <v>0</v>
      </c>
      <c r="O26" s="115">
        <v>0</v>
      </c>
      <c r="P26" s="115">
        <v>0</v>
      </c>
      <c r="Q26" s="115">
        <v>0</v>
      </c>
      <c r="R26" s="117">
        <v>0</v>
      </c>
      <c r="S26" s="118">
        <v>0</v>
      </c>
      <c r="T26" s="118">
        <v>0</v>
      </c>
      <c r="U26" s="119">
        <v>0</v>
      </c>
      <c r="V26" s="119">
        <v>0</v>
      </c>
      <c r="W26" s="46">
        <f t="shared" si="0"/>
        <v>0</v>
      </c>
      <c r="X26" s="111">
        <v>0</v>
      </c>
      <c r="Y26" s="46">
        <f t="shared" si="3"/>
        <v>0</v>
      </c>
    </row>
    <row r="27" spans="1:25" x14ac:dyDescent="0.25">
      <c r="A27" s="419" t="s">
        <v>416</v>
      </c>
      <c r="B27" s="419"/>
      <c r="C27" s="419"/>
      <c r="D27" s="419"/>
      <c r="E27" s="419"/>
      <c r="F27" s="419"/>
      <c r="G27" s="7">
        <v>21</v>
      </c>
      <c r="H27" s="110">
        <v>0</v>
      </c>
      <c r="I27" s="110">
        <v>0</v>
      </c>
      <c r="J27" s="110">
        <v>0</v>
      </c>
      <c r="K27" s="110">
        <v>0</v>
      </c>
      <c r="L27" s="110">
        <v>0</v>
      </c>
      <c r="M27" s="110">
        <v>0</v>
      </c>
      <c r="N27" s="115">
        <v>2249472</v>
      </c>
      <c r="O27" s="115">
        <v>0</v>
      </c>
      <c r="P27" s="115">
        <v>0</v>
      </c>
      <c r="Q27" s="115">
        <v>0</v>
      </c>
      <c r="R27" s="117">
        <v>0</v>
      </c>
      <c r="S27" s="118">
        <v>0</v>
      </c>
      <c r="T27" s="118">
        <v>0</v>
      </c>
      <c r="U27" s="119">
        <v>1140526</v>
      </c>
      <c r="V27" s="119">
        <v>0</v>
      </c>
      <c r="W27" s="46">
        <f t="shared" si="0"/>
        <v>3389998</v>
      </c>
      <c r="X27" s="111">
        <v>0</v>
      </c>
      <c r="Y27" s="46">
        <f t="shared" si="3"/>
        <v>3389998</v>
      </c>
    </row>
    <row r="28" spans="1:25" x14ac:dyDescent="0.25">
      <c r="A28" s="419" t="s">
        <v>418</v>
      </c>
      <c r="B28" s="419"/>
      <c r="C28" s="419"/>
      <c r="D28" s="419"/>
      <c r="E28" s="419"/>
      <c r="F28" s="419"/>
      <c r="G28" s="7">
        <v>22</v>
      </c>
      <c r="H28" s="110">
        <v>0</v>
      </c>
      <c r="I28" s="110">
        <v>0</v>
      </c>
      <c r="J28" s="110">
        <v>0</v>
      </c>
      <c r="K28" s="110">
        <v>0</v>
      </c>
      <c r="L28" s="110">
        <v>0</v>
      </c>
      <c r="M28" s="110">
        <v>0</v>
      </c>
      <c r="N28" s="115">
        <v>0</v>
      </c>
      <c r="O28" s="115">
        <v>0</v>
      </c>
      <c r="P28" s="115">
        <v>0</v>
      </c>
      <c r="Q28" s="115">
        <v>0</v>
      </c>
      <c r="R28" s="117">
        <v>0</v>
      </c>
      <c r="S28" s="118">
        <v>0</v>
      </c>
      <c r="T28" s="118">
        <v>0</v>
      </c>
      <c r="U28" s="119">
        <v>284535940</v>
      </c>
      <c r="V28" s="119">
        <v>-284535940</v>
      </c>
      <c r="W28" s="46">
        <f t="shared" si="0"/>
        <v>0</v>
      </c>
      <c r="X28" s="111">
        <v>0</v>
      </c>
      <c r="Y28" s="46">
        <f t="shared" si="3"/>
        <v>0</v>
      </c>
    </row>
    <row r="29" spans="1:25" x14ac:dyDescent="0.25">
      <c r="A29" s="419" t="s">
        <v>419</v>
      </c>
      <c r="B29" s="419"/>
      <c r="C29" s="419"/>
      <c r="D29" s="419"/>
      <c r="E29" s="419"/>
      <c r="F29" s="419"/>
      <c r="G29" s="7">
        <v>23</v>
      </c>
      <c r="H29" s="110">
        <v>0</v>
      </c>
      <c r="I29" s="110">
        <v>0</v>
      </c>
      <c r="J29" s="110">
        <v>0</v>
      </c>
      <c r="K29" s="110">
        <v>0</v>
      </c>
      <c r="L29" s="110">
        <v>0</v>
      </c>
      <c r="M29" s="110">
        <v>0</v>
      </c>
      <c r="N29" s="115">
        <v>0</v>
      </c>
      <c r="O29" s="115">
        <v>0</v>
      </c>
      <c r="P29" s="115">
        <v>0</v>
      </c>
      <c r="Q29" s="115">
        <v>0</v>
      </c>
      <c r="R29" s="117">
        <v>0</v>
      </c>
      <c r="S29" s="118">
        <v>0</v>
      </c>
      <c r="T29" s="118">
        <v>0</v>
      </c>
      <c r="U29" s="119">
        <v>0</v>
      </c>
      <c r="V29" s="119">
        <v>0</v>
      </c>
      <c r="W29" s="46">
        <f t="shared" si="0"/>
        <v>0</v>
      </c>
      <c r="X29" s="111">
        <v>0</v>
      </c>
      <c r="Y29" s="46">
        <f t="shared" si="3"/>
        <v>0</v>
      </c>
    </row>
    <row r="30" spans="1:25" ht="27.75" customHeight="1" x14ac:dyDescent="0.25">
      <c r="A30" s="420" t="s">
        <v>420</v>
      </c>
      <c r="B30" s="420"/>
      <c r="C30" s="420"/>
      <c r="D30" s="420"/>
      <c r="E30" s="420"/>
      <c r="F30" s="420"/>
      <c r="G30" s="9">
        <v>24</v>
      </c>
      <c r="H30" s="48">
        <f>SUM(H10:H29)</f>
        <v>1672021210</v>
      </c>
      <c r="I30" s="48">
        <f t="shared" ref="I30:Y30" si="5">SUM(I10:I29)</f>
        <v>5223432</v>
      </c>
      <c r="J30" s="48">
        <f t="shared" si="5"/>
        <v>83601061</v>
      </c>
      <c r="K30" s="48">
        <f t="shared" si="5"/>
        <v>136815284</v>
      </c>
      <c r="L30" s="48">
        <f t="shared" si="5"/>
        <v>124418267</v>
      </c>
      <c r="M30" s="48">
        <f t="shared" si="5"/>
        <v>0</v>
      </c>
      <c r="N30" s="48">
        <f t="shared" si="5"/>
        <v>2513434</v>
      </c>
      <c r="O30" s="48">
        <f t="shared" si="5"/>
        <v>0</v>
      </c>
      <c r="P30" s="48">
        <f t="shared" si="5"/>
        <v>872</v>
      </c>
      <c r="Q30" s="48">
        <f t="shared" si="5"/>
        <v>0</v>
      </c>
      <c r="R30" s="48">
        <f t="shared" si="5"/>
        <v>0</v>
      </c>
      <c r="S30" s="48">
        <f t="shared" si="5"/>
        <v>0</v>
      </c>
      <c r="T30" s="48">
        <f t="shared" si="5"/>
        <v>0</v>
      </c>
      <c r="U30" s="48">
        <f t="shared" si="5"/>
        <v>715882878</v>
      </c>
      <c r="V30" s="48">
        <f t="shared" si="5"/>
        <v>-329593506</v>
      </c>
      <c r="W30" s="48">
        <f t="shared" si="5"/>
        <v>2162046398</v>
      </c>
      <c r="X30" s="48">
        <f t="shared" si="5"/>
        <v>701810928</v>
      </c>
      <c r="Y30" s="48">
        <f t="shared" si="5"/>
        <v>2863857326</v>
      </c>
    </row>
    <row r="31" spans="1:25" x14ac:dyDescent="0.25">
      <c r="A31" s="421" t="s">
        <v>274</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row>
    <row r="32" spans="1:25" ht="36.75" customHeight="1" x14ac:dyDescent="0.25">
      <c r="A32" s="417" t="s">
        <v>275</v>
      </c>
      <c r="B32" s="417"/>
      <c r="C32" s="417"/>
      <c r="D32" s="417"/>
      <c r="E32" s="417"/>
      <c r="F32" s="417"/>
      <c r="G32" s="8">
        <v>25</v>
      </c>
      <c r="H32" s="47">
        <f>SUM(H12:H20)</f>
        <v>0</v>
      </c>
      <c r="I32" s="47">
        <f t="shared" ref="I32:Y32" si="6">SUM(I12:I20)</f>
        <v>0</v>
      </c>
      <c r="J32" s="47">
        <f t="shared" si="6"/>
        <v>0</v>
      </c>
      <c r="K32" s="47">
        <f t="shared" si="6"/>
        <v>0</v>
      </c>
      <c r="L32" s="47">
        <f t="shared" si="6"/>
        <v>0</v>
      </c>
      <c r="M32" s="47">
        <f t="shared" si="6"/>
        <v>0</v>
      </c>
      <c r="N32" s="47">
        <f t="shared" si="6"/>
        <v>263962</v>
      </c>
      <c r="O32" s="47">
        <f t="shared" si="6"/>
        <v>0</v>
      </c>
      <c r="P32" s="47">
        <f t="shared" si="6"/>
        <v>-60602</v>
      </c>
      <c r="Q32" s="47">
        <f t="shared" si="6"/>
        <v>0</v>
      </c>
      <c r="R32" s="47">
        <f t="shared" si="6"/>
        <v>0</v>
      </c>
      <c r="S32" s="47">
        <f t="shared" si="6"/>
        <v>0</v>
      </c>
      <c r="T32" s="47">
        <f t="shared" si="6"/>
        <v>0</v>
      </c>
      <c r="U32" s="47">
        <f t="shared" si="6"/>
        <v>0</v>
      </c>
      <c r="V32" s="47">
        <f t="shared" si="6"/>
        <v>0</v>
      </c>
      <c r="W32" s="47">
        <f t="shared" si="6"/>
        <v>203360</v>
      </c>
      <c r="X32" s="47">
        <f t="shared" si="6"/>
        <v>0</v>
      </c>
      <c r="Y32" s="47">
        <f t="shared" si="6"/>
        <v>203360</v>
      </c>
    </row>
    <row r="33" spans="1:25" ht="31.5" customHeight="1" x14ac:dyDescent="0.25">
      <c r="A33" s="417" t="s">
        <v>421</v>
      </c>
      <c r="B33" s="417"/>
      <c r="C33" s="417"/>
      <c r="D33" s="417"/>
      <c r="E33" s="417"/>
      <c r="F33" s="417"/>
      <c r="G33" s="8">
        <v>26</v>
      </c>
      <c r="H33" s="47">
        <f>H11+H32</f>
        <v>0</v>
      </c>
      <c r="I33" s="47">
        <f t="shared" ref="I33:Y33" si="7">I11+I32</f>
        <v>0</v>
      </c>
      <c r="J33" s="47">
        <f t="shared" si="7"/>
        <v>0</v>
      </c>
      <c r="K33" s="47">
        <f t="shared" si="7"/>
        <v>0</v>
      </c>
      <c r="L33" s="47">
        <f t="shared" si="7"/>
        <v>0</v>
      </c>
      <c r="M33" s="47">
        <f t="shared" si="7"/>
        <v>0</v>
      </c>
      <c r="N33" s="47">
        <f t="shared" si="7"/>
        <v>263962</v>
      </c>
      <c r="O33" s="47">
        <f t="shared" si="7"/>
        <v>0</v>
      </c>
      <c r="P33" s="47">
        <f t="shared" si="7"/>
        <v>-60602</v>
      </c>
      <c r="Q33" s="47">
        <f t="shared" si="7"/>
        <v>0</v>
      </c>
      <c r="R33" s="47">
        <f t="shared" si="7"/>
        <v>0</v>
      </c>
      <c r="S33" s="47">
        <f t="shared" si="7"/>
        <v>0</v>
      </c>
      <c r="T33" s="47">
        <f t="shared" si="7"/>
        <v>0</v>
      </c>
      <c r="U33" s="47">
        <f t="shared" si="7"/>
        <v>0</v>
      </c>
      <c r="V33" s="47">
        <f t="shared" si="7"/>
        <v>-329593506</v>
      </c>
      <c r="W33" s="47">
        <f t="shared" si="7"/>
        <v>-329390146</v>
      </c>
      <c r="X33" s="47">
        <f t="shared" si="7"/>
        <v>-29212285</v>
      </c>
      <c r="Y33" s="47">
        <f t="shared" si="7"/>
        <v>-358602431</v>
      </c>
    </row>
    <row r="34" spans="1:25" ht="30.75" customHeight="1" x14ac:dyDescent="0.25">
      <c r="A34" s="418" t="s">
        <v>422</v>
      </c>
      <c r="B34" s="418"/>
      <c r="C34" s="418"/>
      <c r="D34" s="418"/>
      <c r="E34" s="418"/>
      <c r="F34" s="418"/>
      <c r="G34" s="9">
        <v>27</v>
      </c>
      <c r="H34" s="48">
        <f>SUM(H21:H29)</f>
        <v>0</v>
      </c>
      <c r="I34" s="48">
        <f t="shared" ref="I34:Y34" si="8">SUM(I21:I29)</f>
        <v>0</v>
      </c>
      <c r="J34" s="48">
        <f t="shared" si="8"/>
        <v>0</v>
      </c>
      <c r="K34" s="48">
        <f t="shared" si="8"/>
        <v>0</v>
      </c>
      <c r="L34" s="48">
        <f t="shared" si="8"/>
        <v>0</v>
      </c>
      <c r="M34" s="48">
        <f t="shared" si="8"/>
        <v>0</v>
      </c>
      <c r="N34" s="48">
        <f t="shared" si="8"/>
        <v>2249472</v>
      </c>
      <c r="O34" s="48">
        <f t="shared" si="8"/>
        <v>0</v>
      </c>
      <c r="P34" s="48">
        <f t="shared" si="8"/>
        <v>0</v>
      </c>
      <c r="Q34" s="48">
        <f t="shared" si="8"/>
        <v>0</v>
      </c>
      <c r="R34" s="48">
        <f t="shared" si="8"/>
        <v>0</v>
      </c>
      <c r="S34" s="48">
        <f t="shared" si="8"/>
        <v>0</v>
      </c>
      <c r="T34" s="48">
        <f t="shared" si="8"/>
        <v>0</v>
      </c>
      <c r="U34" s="48">
        <f t="shared" si="8"/>
        <v>285676466</v>
      </c>
      <c r="V34" s="48">
        <f t="shared" si="8"/>
        <v>-284535940</v>
      </c>
      <c r="W34" s="48">
        <f t="shared" si="8"/>
        <v>3389998</v>
      </c>
      <c r="X34" s="48">
        <f t="shared" si="8"/>
        <v>0</v>
      </c>
      <c r="Y34" s="48">
        <f t="shared" si="8"/>
        <v>3389998</v>
      </c>
    </row>
    <row r="35" spans="1:25" x14ac:dyDescent="0.25">
      <c r="A35" s="421" t="s">
        <v>276</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row>
    <row r="36" spans="1:25" x14ac:dyDescent="0.25">
      <c r="A36" s="424" t="s">
        <v>296</v>
      </c>
      <c r="B36" s="424"/>
      <c r="C36" s="424"/>
      <c r="D36" s="424"/>
      <c r="E36" s="424"/>
      <c r="F36" s="424"/>
      <c r="G36" s="7">
        <v>28</v>
      </c>
      <c r="H36" s="45">
        <f>+H30</f>
        <v>1672021210</v>
      </c>
      <c r="I36" s="120">
        <f t="shared" ref="I36:V36" si="9">+I30</f>
        <v>5223432</v>
      </c>
      <c r="J36" s="120">
        <f t="shared" si="9"/>
        <v>83601061</v>
      </c>
      <c r="K36" s="120">
        <f t="shared" si="9"/>
        <v>136815284</v>
      </c>
      <c r="L36" s="120">
        <f t="shared" si="9"/>
        <v>124418267</v>
      </c>
      <c r="M36" s="120">
        <f t="shared" si="9"/>
        <v>0</v>
      </c>
      <c r="N36" s="120">
        <f t="shared" si="9"/>
        <v>2513434</v>
      </c>
      <c r="O36" s="120">
        <f t="shared" si="9"/>
        <v>0</v>
      </c>
      <c r="P36" s="120">
        <f t="shared" si="9"/>
        <v>872</v>
      </c>
      <c r="Q36" s="120">
        <f t="shared" si="9"/>
        <v>0</v>
      </c>
      <c r="R36" s="120">
        <f t="shared" si="9"/>
        <v>0</v>
      </c>
      <c r="S36" s="120">
        <f t="shared" si="9"/>
        <v>0</v>
      </c>
      <c r="T36" s="120">
        <f t="shared" si="9"/>
        <v>0</v>
      </c>
      <c r="U36" s="120">
        <f t="shared" si="9"/>
        <v>715882878</v>
      </c>
      <c r="V36" s="120">
        <f t="shared" si="9"/>
        <v>-329593506</v>
      </c>
      <c r="W36" s="46">
        <f>H36+I36+J36+K36-L36+M36+N36+O36+P36+Q36+R36+U36+V36+S36+T36</f>
        <v>2162046398</v>
      </c>
      <c r="X36" s="45">
        <f>+X30</f>
        <v>701810928</v>
      </c>
      <c r="Y36" s="46">
        <f t="shared" ref="Y36:Y38" si="10">W36+X36</f>
        <v>2863857326</v>
      </c>
    </row>
    <row r="37" spans="1:25" x14ac:dyDescent="0.25">
      <c r="A37" s="419" t="s">
        <v>262</v>
      </c>
      <c r="B37" s="419"/>
      <c r="C37" s="419"/>
      <c r="D37" s="419"/>
      <c r="E37" s="419"/>
      <c r="F37" s="419"/>
      <c r="G37" s="7">
        <v>29</v>
      </c>
      <c r="H37" s="121">
        <v>0</v>
      </c>
      <c r="I37" s="121">
        <v>0</v>
      </c>
      <c r="J37" s="121">
        <v>0</v>
      </c>
      <c r="K37" s="121">
        <v>0</v>
      </c>
      <c r="L37" s="121">
        <v>0</v>
      </c>
      <c r="M37" s="121">
        <v>0</v>
      </c>
      <c r="N37" s="121">
        <v>0</v>
      </c>
      <c r="O37" s="121">
        <v>0</v>
      </c>
      <c r="P37" s="121">
        <v>0</v>
      </c>
      <c r="Q37" s="121">
        <v>0</v>
      </c>
      <c r="R37" s="121">
        <v>0</v>
      </c>
      <c r="S37" s="121">
        <v>0</v>
      </c>
      <c r="T37" s="121">
        <v>0</v>
      </c>
      <c r="U37" s="121">
        <v>0</v>
      </c>
      <c r="V37" s="121">
        <v>0</v>
      </c>
      <c r="W37" s="46">
        <f t="shared" ref="W37:W58" si="11">H37+I37+J37+K37-L37+M37+N37+O37+P37+Q37+R37+U37+V37+S37+T37</f>
        <v>0</v>
      </c>
      <c r="X37" s="121">
        <v>0</v>
      </c>
      <c r="Y37" s="46">
        <f t="shared" si="10"/>
        <v>0</v>
      </c>
    </row>
    <row r="38" spans="1:25" x14ac:dyDescent="0.25">
      <c r="A38" s="419" t="s">
        <v>263</v>
      </c>
      <c r="B38" s="419"/>
      <c r="C38" s="419"/>
      <c r="D38" s="419"/>
      <c r="E38" s="419"/>
      <c r="F38" s="419"/>
      <c r="G38" s="7">
        <v>30</v>
      </c>
      <c r="H38" s="121">
        <v>0</v>
      </c>
      <c r="I38" s="121">
        <v>0</v>
      </c>
      <c r="J38" s="121">
        <v>0</v>
      </c>
      <c r="K38" s="121">
        <v>0</v>
      </c>
      <c r="L38" s="121">
        <v>0</v>
      </c>
      <c r="M38" s="121">
        <v>0</v>
      </c>
      <c r="N38" s="121">
        <v>0</v>
      </c>
      <c r="O38" s="121">
        <v>0</v>
      </c>
      <c r="P38" s="121">
        <v>0</v>
      </c>
      <c r="Q38" s="121">
        <v>0</v>
      </c>
      <c r="R38" s="121">
        <v>0</v>
      </c>
      <c r="S38" s="121">
        <v>0</v>
      </c>
      <c r="T38" s="121">
        <v>0</v>
      </c>
      <c r="U38" s="121">
        <v>0</v>
      </c>
      <c r="V38" s="121">
        <v>0</v>
      </c>
      <c r="W38" s="46">
        <f t="shared" si="11"/>
        <v>0</v>
      </c>
      <c r="X38" s="121">
        <v>0</v>
      </c>
      <c r="Y38" s="46">
        <f t="shared" si="10"/>
        <v>0</v>
      </c>
    </row>
    <row r="39" spans="1:25" ht="25.5" customHeight="1" x14ac:dyDescent="0.25">
      <c r="A39" s="425" t="s">
        <v>423</v>
      </c>
      <c r="B39" s="425"/>
      <c r="C39" s="425"/>
      <c r="D39" s="425"/>
      <c r="E39" s="425"/>
      <c r="F39" s="425"/>
      <c r="G39" s="8">
        <v>31</v>
      </c>
      <c r="H39" s="47">
        <f>H36+H37+H38</f>
        <v>1672021210</v>
      </c>
      <c r="I39" s="47">
        <f t="shared" ref="I39:Y39" si="12">I36+I37+I38</f>
        <v>5223432</v>
      </c>
      <c r="J39" s="47">
        <f t="shared" si="12"/>
        <v>83601061</v>
      </c>
      <c r="K39" s="47">
        <f t="shared" si="12"/>
        <v>136815284</v>
      </c>
      <c r="L39" s="47">
        <f t="shared" si="12"/>
        <v>124418267</v>
      </c>
      <c r="M39" s="47">
        <f t="shared" si="12"/>
        <v>0</v>
      </c>
      <c r="N39" s="47">
        <f t="shared" si="12"/>
        <v>2513434</v>
      </c>
      <c r="O39" s="47">
        <f t="shared" si="12"/>
        <v>0</v>
      </c>
      <c r="P39" s="47">
        <f t="shared" si="12"/>
        <v>872</v>
      </c>
      <c r="Q39" s="47">
        <f t="shared" si="12"/>
        <v>0</v>
      </c>
      <c r="R39" s="47">
        <f t="shared" si="12"/>
        <v>0</v>
      </c>
      <c r="S39" s="47">
        <f t="shared" si="12"/>
        <v>0</v>
      </c>
      <c r="T39" s="47">
        <f t="shared" si="12"/>
        <v>0</v>
      </c>
      <c r="U39" s="47">
        <f t="shared" si="12"/>
        <v>715882878</v>
      </c>
      <c r="V39" s="47">
        <f t="shared" si="12"/>
        <v>-329593506</v>
      </c>
      <c r="W39" s="47">
        <f t="shared" si="12"/>
        <v>2162046398</v>
      </c>
      <c r="X39" s="47">
        <f t="shared" si="12"/>
        <v>701810928</v>
      </c>
      <c r="Y39" s="47">
        <f t="shared" si="12"/>
        <v>2863857326</v>
      </c>
    </row>
    <row r="40" spans="1:25" x14ac:dyDescent="0.25">
      <c r="A40" s="419" t="s">
        <v>264</v>
      </c>
      <c r="B40" s="419"/>
      <c r="C40" s="419"/>
      <c r="D40" s="419"/>
      <c r="E40" s="419"/>
      <c r="F40" s="419"/>
      <c r="G40" s="7">
        <v>32</v>
      </c>
      <c r="H40" s="49">
        <v>0</v>
      </c>
      <c r="I40" s="49">
        <v>0</v>
      </c>
      <c r="J40" s="49">
        <v>0</v>
      </c>
      <c r="K40" s="49">
        <v>0</v>
      </c>
      <c r="L40" s="49">
        <v>0</v>
      </c>
      <c r="M40" s="49">
        <v>0</v>
      </c>
      <c r="N40" s="49">
        <v>0</v>
      </c>
      <c r="O40" s="49">
        <v>0</v>
      </c>
      <c r="P40" s="49">
        <v>0</v>
      </c>
      <c r="Q40" s="49">
        <v>0</v>
      </c>
      <c r="R40" s="49">
        <v>0</v>
      </c>
      <c r="S40" s="121">
        <v>0</v>
      </c>
      <c r="T40" s="121">
        <v>0</v>
      </c>
      <c r="U40" s="49">
        <v>0</v>
      </c>
      <c r="V40" s="122">
        <v>104374607</v>
      </c>
      <c r="W40" s="46">
        <f t="shared" si="11"/>
        <v>104374607</v>
      </c>
      <c r="X40" s="125">
        <v>4332639</v>
      </c>
      <c r="Y40" s="46">
        <f t="shared" ref="Y40:Y58" si="13">W40+X40</f>
        <v>108707246</v>
      </c>
    </row>
    <row r="41" spans="1:25" x14ac:dyDescent="0.25">
      <c r="A41" s="419" t="s">
        <v>265</v>
      </c>
      <c r="B41" s="419"/>
      <c r="C41" s="419"/>
      <c r="D41" s="419"/>
      <c r="E41" s="419"/>
      <c r="F41" s="419"/>
      <c r="G41" s="7">
        <v>33</v>
      </c>
      <c r="H41" s="49">
        <v>0</v>
      </c>
      <c r="I41" s="49">
        <v>0</v>
      </c>
      <c r="J41" s="49">
        <v>0</v>
      </c>
      <c r="K41" s="49">
        <v>0</v>
      </c>
      <c r="L41" s="49">
        <v>0</v>
      </c>
      <c r="M41" s="49">
        <v>0</v>
      </c>
      <c r="N41" s="121">
        <v>-263962</v>
      </c>
      <c r="O41" s="49">
        <v>0</v>
      </c>
      <c r="P41" s="49">
        <v>0</v>
      </c>
      <c r="Q41" s="49">
        <v>0</v>
      </c>
      <c r="R41" s="49">
        <v>0</v>
      </c>
      <c r="S41" s="121">
        <v>0</v>
      </c>
      <c r="T41" s="121">
        <v>0</v>
      </c>
      <c r="U41" s="49">
        <v>0</v>
      </c>
      <c r="V41" s="49">
        <v>0</v>
      </c>
      <c r="W41" s="46">
        <f t="shared" si="11"/>
        <v>-263962</v>
      </c>
      <c r="X41" s="125">
        <v>0</v>
      </c>
      <c r="Y41" s="46">
        <f t="shared" si="13"/>
        <v>-263962</v>
      </c>
    </row>
    <row r="42" spans="1:25" ht="27" customHeight="1" x14ac:dyDescent="0.25">
      <c r="A42" s="419" t="s">
        <v>277</v>
      </c>
      <c r="B42" s="419"/>
      <c r="C42" s="419"/>
      <c r="D42" s="419"/>
      <c r="E42" s="419"/>
      <c r="F42" s="419"/>
      <c r="G42" s="7">
        <v>34</v>
      </c>
      <c r="H42" s="49">
        <v>0</v>
      </c>
      <c r="I42" s="49">
        <v>0</v>
      </c>
      <c r="J42" s="49">
        <v>0</v>
      </c>
      <c r="K42" s="49">
        <v>0</v>
      </c>
      <c r="L42" s="49">
        <v>0</v>
      </c>
      <c r="M42" s="49">
        <v>0</v>
      </c>
      <c r="N42" s="49">
        <v>0</v>
      </c>
      <c r="O42" s="121">
        <v>0</v>
      </c>
      <c r="P42" s="49">
        <v>0</v>
      </c>
      <c r="Q42" s="49">
        <v>0</v>
      </c>
      <c r="R42" s="49">
        <v>0</v>
      </c>
      <c r="S42" s="121">
        <v>0</v>
      </c>
      <c r="T42" s="121">
        <v>0</v>
      </c>
      <c r="U42" s="123">
        <v>0</v>
      </c>
      <c r="V42" s="123">
        <v>0</v>
      </c>
      <c r="W42" s="46">
        <f t="shared" si="11"/>
        <v>0</v>
      </c>
      <c r="X42" s="125">
        <v>0</v>
      </c>
      <c r="Y42" s="46">
        <f t="shared" si="13"/>
        <v>0</v>
      </c>
    </row>
    <row r="43" spans="1:25" ht="37.5" customHeight="1" x14ac:dyDescent="0.25">
      <c r="A43" s="419" t="s">
        <v>411</v>
      </c>
      <c r="B43" s="419"/>
      <c r="C43" s="419"/>
      <c r="D43" s="419"/>
      <c r="E43" s="419"/>
      <c r="F43" s="419"/>
      <c r="G43" s="7">
        <v>35</v>
      </c>
      <c r="H43" s="49">
        <v>0</v>
      </c>
      <c r="I43" s="49">
        <v>0</v>
      </c>
      <c r="J43" s="49">
        <v>0</v>
      </c>
      <c r="K43" s="49">
        <v>0</v>
      </c>
      <c r="L43" s="49">
        <v>0</v>
      </c>
      <c r="M43" s="49">
        <v>0</v>
      </c>
      <c r="N43" s="49">
        <v>0</v>
      </c>
      <c r="O43" s="49">
        <v>0</v>
      </c>
      <c r="P43" s="121">
        <v>97850</v>
      </c>
      <c r="Q43" s="49">
        <v>0</v>
      </c>
      <c r="R43" s="49">
        <v>0</v>
      </c>
      <c r="S43" s="121">
        <v>0</v>
      </c>
      <c r="T43" s="121">
        <v>0</v>
      </c>
      <c r="U43" s="123">
        <v>0</v>
      </c>
      <c r="V43" s="123">
        <v>0</v>
      </c>
      <c r="W43" s="46">
        <f t="shared" si="11"/>
        <v>97850</v>
      </c>
      <c r="X43" s="125">
        <v>0</v>
      </c>
      <c r="Y43" s="46">
        <f t="shared" si="13"/>
        <v>97850</v>
      </c>
    </row>
    <row r="44" spans="1:25" ht="21" customHeight="1" x14ac:dyDescent="0.25">
      <c r="A44" s="419" t="s">
        <v>267</v>
      </c>
      <c r="B44" s="419"/>
      <c r="C44" s="419"/>
      <c r="D44" s="419"/>
      <c r="E44" s="419"/>
      <c r="F44" s="419"/>
      <c r="G44" s="7">
        <v>36</v>
      </c>
      <c r="H44" s="49">
        <v>0</v>
      </c>
      <c r="I44" s="49">
        <v>0</v>
      </c>
      <c r="J44" s="49">
        <v>0</v>
      </c>
      <c r="K44" s="49">
        <v>0</v>
      </c>
      <c r="L44" s="49">
        <v>0</v>
      </c>
      <c r="M44" s="49">
        <v>0</v>
      </c>
      <c r="N44" s="49">
        <v>0</v>
      </c>
      <c r="O44" s="49">
        <v>0</v>
      </c>
      <c r="P44" s="49">
        <v>0</v>
      </c>
      <c r="Q44" s="121">
        <v>0</v>
      </c>
      <c r="R44" s="49">
        <v>0</v>
      </c>
      <c r="S44" s="121">
        <v>0</v>
      </c>
      <c r="T44" s="121">
        <v>0</v>
      </c>
      <c r="U44" s="123">
        <v>0</v>
      </c>
      <c r="V44" s="123">
        <v>0</v>
      </c>
      <c r="W44" s="46">
        <f t="shared" si="11"/>
        <v>0</v>
      </c>
      <c r="X44" s="125">
        <v>0</v>
      </c>
      <c r="Y44" s="46">
        <f t="shared" si="13"/>
        <v>0</v>
      </c>
    </row>
    <row r="45" spans="1:25" ht="29.25" customHeight="1" x14ac:dyDescent="0.25">
      <c r="A45" s="419" t="s">
        <v>268</v>
      </c>
      <c r="B45" s="419"/>
      <c r="C45" s="419"/>
      <c r="D45" s="419"/>
      <c r="E45" s="419"/>
      <c r="F45" s="419"/>
      <c r="G45" s="7">
        <v>37</v>
      </c>
      <c r="H45" s="49">
        <v>0</v>
      </c>
      <c r="I45" s="49">
        <v>0</v>
      </c>
      <c r="J45" s="49">
        <v>0</v>
      </c>
      <c r="K45" s="49">
        <v>0</v>
      </c>
      <c r="L45" s="49">
        <v>0</v>
      </c>
      <c r="M45" s="49">
        <v>0</v>
      </c>
      <c r="N45" s="49">
        <v>0</v>
      </c>
      <c r="O45" s="49">
        <v>0</v>
      </c>
      <c r="P45" s="49">
        <v>0</v>
      </c>
      <c r="Q45" s="49">
        <v>0</v>
      </c>
      <c r="R45" s="121">
        <v>0</v>
      </c>
      <c r="S45" s="121">
        <v>0</v>
      </c>
      <c r="T45" s="121">
        <v>0</v>
      </c>
      <c r="U45" s="123">
        <v>0</v>
      </c>
      <c r="V45" s="123">
        <v>0</v>
      </c>
      <c r="W45" s="46">
        <f t="shared" si="11"/>
        <v>0</v>
      </c>
      <c r="X45" s="125">
        <v>0</v>
      </c>
      <c r="Y45" s="46">
        <f t="shared" si="13"/>
        <v>0</v>
      </c>
    </row>
    <row r="46" spans="1:25" ht="21" customHeight="1" x14ac:dyDescent="0.25">
      <c r="A46" s="419" t="s">
        <v>278</v>
      </c>
      <c r="B46" s="419"/>
      <c r="C46" s="419"/>
      <c r="D46" s="419"/>
      <c r="E46" s="419"/>
      <c r="F46" s="419"/>
      <c r="G46" s="7">
        <v>38</v>
      </c>
      <c r="H46" s="49">
        <v>0</v>
      </c>
      <c r="I46" s="49">
        <v>0</v>
      </c>
      <c r="J46" s="49">
        <v>0</v>
      </c>
      <c r="K46" s="49">
        <v>0</v>
      </c>
      <c r="L46" s="49">
        <v>0</v>
      </c>
      <c r="M46" s="49">
        <v>0</v>
      </c>
      <c r="N46" s="121">
        <v>0</v>
      </c>
      <c r="O46" s="121">
        <v>0</v>
      </c>
      <c r="P46" s="121">
        <v>0</v>
      </c>
      <c r="Q46" s="121">
        <v>0</v>
      </c>
      <c r="R46" s="121">
        <v>0</v>
      </c>
      <c r="S46" s="121">
        <v>0</v>
      </c>
      <c r="T46" s="121">
        <v>0</v>
      </c>
      <c r="U46" s="123">
        <v>0</v>
      </c>
      <c r="V46" s="123">
        <v>0</v>
      </c>
      <c r="W46" s="46">
        <f t="shared" si="11"/>
        <v>0</v>
      </c>
      <c r="X46" s="125">
        <v>0</v>
      </c>
      <c r="Y46" s="46">
        <f t="shared" si="13"/>
        <v>0</v>
      </c>
    </row>
    <row r="47" spans="1:25" x14ac:dyDescent="0.25">
      <c r="A47" s="419" t="s">
        <v>270</v>
      </c>
      <c r="B47" s="419"/>
      <c r="C47" s="419"/>
      <c r="D47" s="419"/>
      <c r="E47" s="419"/>
      <c r="F47" s="419"/>
      <c r="G47" s="7">
        <v>39</v>
      </c>
      <c r="H47" s="49">
        <v>0</v>
      </c>
      <c r="I47" s="49">
        <v>0</v>
      </c>
      <c r="J47" s="49">
        <v>0</v>
      </c>
      <c r="K47" s="49">
        <v>0</v>
      </c>
      <c r="L47" s="49">
        <v>0</v>
      </c>
      <c r="M47" s="49">
        <v>0</v>
      </c>
      <c r="N47" s="121">
        <v>0</v>
      </c>
      <c r="O47" s="121">
        <v>0</v>
      </c>
      <c r="P47" s="121">
        <v>0</v>
      </c>
      <c r="Q47" s="121">
        <v>0</v>
      </c>
      <c r="R47" s="121">
        <v>0</v>
      </c>
      <c r="S47" s="121">
        <v>0</v>
      </c>
      <c r="T47" s="121">
        <v>0</v>
      </c>
      <c r="U47" s="123">
        <v>0</v>
      </c>
      <c r="V47" s="123">
        <v>0</v>
      </c>
      <c r="W47" s="46">
        <f t="shared" si="11"/>
        <v>0</v>
      </c>
      <c r="X47" s="125">
        <v>0</v>
      </c>
      <c r="Y47" s="46">
        <f t="shared" si="13"/>
        <v>0</v>
      </c>
    </row>
    <row r="48" spans="1:25" x14ac:dyDescent="0.25">
      <c r="A48" s="419" t="s">
        <v>271</v>
      </c>
      <c r="B48" s="419"/>
      <c r="C48" s="419"/>
      <c r="D48" s="419"/>
      <c r="E48" s="419"/>
      <c r="F48" s="419"/>
      <c r="G48" s="7">
        <v>40</v>
      </c>
      <c r="H48" s="121">
        <v>0</v>
      </c>
      <c r="I48" s="121">
        <v>0</v>
      </c>
      <c r="J48" s="121">
        <v>0</v>
      </c>
      <c r="K48" s="121">
        <v>0</v>
      </c>
      <c r="L48" s="121">
        <v>0</v>
      </c>
      <c r="M48" s="121">
        <v>0</v>
      </c>
      <c r="N48" s="121">
        <v>0</v>
      </c>
      <c r="O48" s="121">
        <v>0</v>
      </c>
      <c r="P48" s="121">
        <v>0</v>
      </c>
      <c r="Q48" s="121">
        <v>0</v>
      </c>
      <c r="R48" s="121">
        <v>0</v>
      </c>
      <c r="S48" s="121">
        <v>0</v>
      </c>
      <c r="T48" s="121">
        <v>0</v>
      </c>
      <c r="U48" s="123">
        <v>0</v>
      </c>
      <c r="V48" s="123">
        <v>0</v>
      </c>
      <c r="W48" s="46">
        <f t="shared" si="11"/>
        <v>0</v>
      </c>
      <c r="X48" s="125">
        <v>0</v>
      </c>
      <c r="Y48" s="46">
        <f t="shared" si="13"/>
        <v>0</v>
      </c>
    </row>
    <row r="49" spans="1:25" x14ac:dyDescent="0.25">
      <c r="A49" s="419" t="s">
        <v>272</v>
      </c>
      <c r="B49" s="419"/>
      <c r="C49" s="419"/>
      <c r="D49" s="419"/>
      <c r="E49" s="419"/>
      <c r="F49" s="419"/>
      <c r="G49" s="7">
        <v>41</v>
      </c>
      <c r="H49" s="49">
        <v>0</v>
      </c>
      <c r="I49" s="49">
        <v>0</v>
      </c>
      <c r="J49" s="49">
        <v>0</v>
      </c>
      <c r="K49" s="49">
        <v>0</v>
      </c>
      <c r="L49" s="49">
        <v>0</v>
      </c>
      <c r="M49" s="49">
        <v>0</v>
      </c>
      <c r="N49" s="121">
        <v>0</v>
      </c>
      <c r="O49" s="121">
        <v>0</v>
      </c>
      <c r="P49" s="121">
        <v>-17613</v>
      </c>
      <c r="Q49" s="121">
        <v>0</v>
      </c>
      <c r="R49" s="121">
        <v>0</v>
      </c>
      <c r="S49" s="121">
        <v>0</v>
      </c>
      <c r="T49" s="121">
        <v>0</v>
      </c>
      <c r="U49" s="123">
        <v>0</v>
      </c>
      <c r="V49" s="123">
        <v>0</v>
      </c>
      <c r="W49" s="46">
        <f t="shared" si="11"/>
        <v>-17613</v>
      </c>
      <c r="X49" s="125">
        <v>0</v>
      </c>
      <c r="Y49" s="46">
        <f t="shared" si="13"/>
        <v>-17613</v>
      </c>
    </row>
    <row r="50" spans="1:25" ht="24" customHeight="1" x14ac:dyDescent="0.25">
      <c r="A50" s="419" t="s">
        <v>412</v>
      </c>
      <c r="B50" s="419"/>
      <c r="C50" s="419"/>
      <c r="D50" s="419"/>
      <c r="E50" s="419"/>
      <c r="F50" s="419"/>
      <c r="G50" s="7">
        <v>42</v>
      </c>
      <c r="H50" s="121">
        <v>0</v>
      </c>
      <c r="I50" s="121">
        <v>0</v>
      </c>
      <c r="J50" s="121">
        <v>0</v>
      </c>
      <c r="K50" s="121">
        <v>0</v>
      </c>
      <c r="L50" s="121">
        <v>0</v>
      </c>
      <c r="M50" s="121">
        <v>0</v>
      </c>
      <c r="N50" s="121">
        <v>0</v>
      </c>
      <c r="O50" s="121">
        <v>0</v>
      </c>
      <c r="P50" s="121">
        <v>0</v>
      </c>
      <c r="Q50" s="121">
        <v>0</v>
      </c>
      <c r="R50" s="121">
        <v>0</v>
      </c>
      <c r="S50" s="121">
        <v>0</v>
      </c>
      <c r="T50" s="121">
        <v>0</v>
      </c>
      <c r="U50" s="123">
        <v>0</v>
      </c>
      <c r="V50" s="123">
        <v>0</v>
      </c>
      <c r="W50" s="46">
        <f t="shared" si="11"/>
        <v>0</v>
      </c>
      <c r="X50" s="125">
        <v>0</v>
      </c>
      <c r="Y50" s="46">
        <f t="shared" si="13"/>
        <v>0</v>
      </c>
    </row>
    <row r="51" spans="1:25" ht="26.25" customHeight="1" x14ac:dyDescent="0.25">
      <c r="A51" s="419" t="s">
        <v>413</v>
      </c>
      <c r="B51" s="419"/>
      <c r="C51" s="419"/>
      <c r="D51" s="419"/>
      <c r="E51" s="419"/>
      <c r="F51" s="419"/>
      <c r="G51" s="7">
        <v>43</v>
      </c>
      <c r="H51" s="121">
        <v>0</v>
      </c>
      <c r="I51" s="121">
        <v>0</v>
      </c>
      <c r="J51" s="121">
        <v>0</v>
      </c>
      <c r="K51" s="121">
        <v>0</v>
      </c>
      <c r="L51" s="121">
        <v>0</v>
      </c>
      <c r="M51" s="121">
        <v>0</v>
      </c>
      <c r="N51" s="121">
        <v>0</v>
      </c>
      <c r="O51" s="121">
        <v>0</v>
      </c>
      <c r="P51" s="121">
        <v>0</v>
      </c>
      <c r="Q51" s="121">
        <v>0</v>
      </c>
      <c r="R51" s="121">
        <v>0</v>
      </c>
      <c r="S51" s="121">
        <v>0</v>
      </c>
      <c r="T51" s="121">
        <v>0</v>
      </c>
      <c r="U51" s="123">
        <v>0</v>
      </c>
      <c r="V51" s="123">
        <v>0</v>
      </c>
      <c r="W51" s="46">
        <f t="shared" si="11"/>
        <v>0</v>
      </c>
      <c r="X51" s="125">
        <v>0</v>
      </c>
      <c r="Y51" s="46">
        <f t="shared" si="13"/>
        <v>0</v>
      </c>
    </row>
    <row r="52" spans="1:25" ht="22.5" customHeight="1" x14ac:dyDescent="0.25">
      <c r="A52" s="419" t="s">
        <v>414</v>
      </c>
      <c r="B52" s="419"/>
      <c r="C52" s="419"/>
      <c r="D52" s="419"/>
      <c r="E52" s="419"/>
      <c r="F52" s="419"/>
      <c r="G52" s="7">
        <v>44</v>
      </c>
      <c r="H52" s="121">
        <v>0</v>
      </c>
      <c r="I52" s="121">
        <v>0</v>
      </c>
      <c r="J52" s="121">
        <v>0</v>
      </c>
      <c r="K52" s="121">
        <v>0</v>
      </c>
      <c r="L52" s="121">
        <v>0</v>
      </c>
      <c r="M52" s="121">
        <v>0</v>
      </c>
      <c r="N52" s="121">
        <v>0</v>
      </c>
      <c r="O52" s="121">
        <v>0</v>
      </c>
      <c r="P52" s="121">
        <v>0</v>
      </c>
      <c r="Q52" s="121">
        <v>0</v>
      </c>
      <c r="R52" s="121">
        <v>0</v>
      </c>
      <c r="S52" s="121">
        <v>0</v>
      </c>
      <c r="T52" s="121">
        <v>0</v>
      </c>
      <c r="U52" s="123">
        <v>0</v>
      </c>
      <c r="V52" s="123">
        <v>0</v>
      </c>
      <c r="W52" s="46">
        <f t="shared" si="11"/>
        <v>0</v>
      </c>
      <c r="X52" s="125">
        <v>0</v>
      </c>
      <c r="Y52" s="46">
        <f t="shared" si="13"/>
        <v>0</v>
      </c>
    </row>
    <row r="53" spans="1:25" x14ac:dyDescent="0.25">
      <c r="A53" s="419" t="s">
        <v>273</v>
      </c>
      <c r="B53" s="419"/>
      <c r="C53" s="419"/>
      <c r="D53" s="419"/>
      <c r="E53" s="419"/>
      <c r="F53" s="419"/>
      <c r="G53" s="7">
        <v>45</v>
      </c>
      <c r="H53" s="121">
        <v>0</v>
      </c>
      <c r="I53" s="121">
        <v>0</v>
      </c>
      <c r="J53" s="121">
        <v>0</v>
      </c>
      <c r="K53" s="121">
        <v>0</v>
      </c>
      <c r="L53" s="121">
        <v>0</v>
      </c>
      <c r="M53" s="121">
        <v>0</v>
      </c>
      <c r="N53" s="121">
        <v>0</v>
      </c>
      <c r="O53" s="121">
        <v>0</v>
      </c>
      <c r="P53" s="121">
        <v>0</v>
      </c>
      <c r="Q53" s="121">
        <v>0</v>
      </c>
      <c r="R53" s="121">
        <v>0</v>
      </c>
      <c r="S53" s="121">
        <v>0</v>
      </c>
      <c r="T53" s="121">
        <v>0</v>
      </c>
      <c r="U53" s="123">
        <v>0</v>
      </c>
      <c r="V53" s="123">
        <v>0</v>
      </c>
      <c r="W53" s="46">
        <f t="shared" si="11"/>
        <v>0</v>
      </c>
      <c r="X53" s="125">
        <v>0</v>
      </c>
      <c r="Y53" s="46">
        <f t="shared" si="13"/>
        <v>0</v>
      </c>
    </row>
    <row r="54" spans="1:25" x14ac:dyDescent="0.25">
      <c r="A54" s="419" t="s">
        <v>415</v>
      </c>
      <c r="B54" s="419"/>
      <c r="C54" s="419"/>
      <c r="D54" s="419"/>
      <c r="E54" s="419"/>
      <c r="F54" s="419"/>
      <c r="G54" s="7">
        <v>46</v>
      </c>
      <c r="H54" s="121">
        <v>0</v>
      </c>
      <c r="I54" s="121">
        <v>0</v>
      </c>
      <c r="J54" s="121">
        <v>0</v>
      </c>
      <c r="K54" s="121">
        <v>0</v>
      </c>
      <c r="L54" s="121">
        <v>0</v>
      </c>
      <c r="M54" s="121">
        <v>0</v>
      </c>
      <c r="N54" s="121">
        <v>0</v>
      </c>
      <c r="O54" s="121">
        <v>0</v>
      </c>
      <c r="P54" s="121">
        <v>0</v>
      </c>
      <c r="Q54" s="121">
        <v>0</v>
      </c>
      <c r="R54" s="121">
        <v>0</v>
      </c>
      <c r="S54" s="121">
        <v>0</v>
      </c>
      <c r="T54" s="121">
        <v>0</v>
      </c>
      <c r="U54" s="123">
        <v>0</v>
      </c>
      <c r="V54" s="123">
        <v>0</v>
      </c>
      <c r="W54" s="46">
        <f t="shared" si="11"/>
        <v>0</v>
      </c>
      <c r="X54" s="125">
        <v>336920926</v>
      </c>
      <c r="Y54" s="46">
        <f t="shared" si="13"/>
        <v>336920926</v>
      </c>
    </row>
    <row r="55" spans="1:25" x14ac:dyDescent="0.25">
      <c r="A55" s="419" t="s">
        <v>424</v>
      </c>
      <c r="B55" s="419"/>
      <c r="C55" s="419"/>
      <c r="D55" s="419"/>
      <c r="E55" s="419"/>
      <c r="F55" s="419"/>
      <c r="G55" s="7">
        <v>47</v>
      </c>
      <c r="H55" s="121">
        <v>0</v>
      </c>
      <c r="I55" s="121">
        <v>0</v>
      </c>
      <c r="J55" s="121">
        <v>0</v>
      </c>
      <c r="K55" s="121">
        <v>0</v>
      </c>
      <c r="L55" s="121">
        <v>0</v>
      </c>
      <c r="M55" s="121">
        <v>0</v>
      </c>
      <c r="N55" s="121">
        <v>0</v>
      </c>
      <c r="O55" s="121">
        <v>0</v>
      </c>
      <c r="P55" s="121">
        <v>0</v>
      </c>
      <c r="Q55" s="121">
        <v>0</v>
      </c>
      <c r="R55" s="121">
        <v>0</v>
      </c>
      <c r="S55" s="121">
        <v>0</v>
      </c>
      <c r="T55" s="121">
        <v>0</v>
      </c>
      <c r="U55" s="123">
        <v>0</v>
      </c>
      <c r="V55" s="123">
        <v>0</v>
      </c>
      <c r="W55" s="46">
        <f t="shared" si="11"/>
        <v>0</v>
      </c>
      <c r="X55" s="125">
        <v>0</v>
      </c>
      <c r="Y55" s="46">
        <f t="shared" si="13"/>
        <v>0</v>
      </c>
    </row>
    <row r="56" spans="1:25" x14ac:dyDescent="0.25">
      <c r="A56" s="419" t="s">
        <v>416</v>
      </c>
      <c r="B56" s="419"/>
      <c r="C56" s="419"/>
      <c r="D56" s="419"/>
      <c r="E56" s="419"/>
      <c r="F56" s="419"/>
      <c r="G56" s="7">
        <v>48</v>
      </c>
      <c r="H56" s="121">
        <v>0</v>
      </c>
      <c r="I56" s="121">
        <v>0</v>
      </c>
      <c r="J56" s="121">
        <v>0</v>
      </c>
      <c r="K56" s="121">
        <v>0</v>
      </c>
      <c r="L56" s="121">
        <v>0</v>
      </c>
      <c r="M56" s="121">
        <v>0</v>
      </c>
      <c r="N56" s="121">
        <v>0</v>
      </c>
      <c r="O56" s="121">
        <v>0</v>
      </c>
      <c r="P56" s="121">
        <v>0</v>
      </c>
      <c r="Q56" s="121">
        <v>0</v>
      </c>
      <c r="R56" s="121">
        <v>0</v>
      </c>
      <c r="S56" s="121">
        <v>0</v>
      </c>
      <c r="T56" s="121">
        <v>0</v>
      </c>
      <c r="U56" s="123">
        <v>1756034</v>
      </c>
      <c r="V56" s="123">
        <v>0</v>
      </c>
      <c r="W56" s="46">
        <f t="shared" si="11"/>
        <v>1756034</v>
      </c>
      <c r="X56" s="125">
        <v>0</v>
      </c>
      <c r="Y56" s="46">
        <f t="shared" si="13"/>
        <v>1756034</v>
      </c>
    </row>
    <row r="57" spans="1:25" x14ac:dyDescent="0.25">
      <c r="A57" s="419" t="s">
        <v>425</v>
      </c>
      <c r="B57" s="419"/>
      <c r="C57" s="419"/>
      <c r="D57" s="419"/>
      <c r="E57" s="419"/>
      <c r="F57" s="419"/>
      <c r="G57" s="7">
        <v>49</v>
      </c>
      <c r="H57" s="121">
        <v>0</v>
      </c>
      <c r="I57" s="121">
        <v>0</v>
      </c>
      <c r="J57" s="121">
        <v>0</v>
      </c>
      <c r="K57" s="121">
        <v>0</v>
      </c>
      <c r="L57" s="121">
        <v>0</v>
      </c>
      <c r="M57" s="121">
        <v>0</v>
      </c>
      <c r="N57" s="121">
        <v>0</v>
      </c>
      <c r="O57" s="121">
        <v>0</v>
      </c>
      <c r="P57" s="121">
        <v>0</v>
      </c>
      <c r="Q57" s="121">
        <v>0</v>
      </c>
      <c r="R57" s="121">
        <v>0</v>
      </c>
      <c r="S57" s="121">
        <v>0</v>
      </c>
      <c r="T57" s="121">
        <v>0</v>
      </c>
      <c r="U57" s="123">
        <v>-329593506</v>
      </c>
      <c r="V57" s="123">
        <v>329593506</v>
      </c>
      <c r="W57" s="46">
        <f t="shared" si="11"/>
        <v>0</v>
      </c>
      <c r="X57" s="125">
        <v>0</v>
      </c>
      <c r="Y57" s="46">
        <f t="shared" si="13"/>
        <v>0</v>
      </c>
    </row>
    <row r="58" spans="1:25" x14ac:dyDescent="0.25">
      <c r="A58" s="419" t="s">
        <v>419</v>
      </c>
      <c r="B58" s="419"/>
      <c r="C58" s="419"/>
      <c r="D58" s="419"/>
      <c r="E58" s="419"/>
      <c r="F58" s="419"/>
      <c r="G58" s="7">
        <v>50</v>
      </c>
      <c r="H58" s="121">
        <v>0</v>
      </c>
      <c r="I58" s="121">
        <v>0</v>
      </c>
      <c r="J58" s="121">
        <v>0</v>
      </c>
      <c r="K58" s="121">
        <v>0</v>
      </c>
      <c r="L58" s="121">
        <v>0</v>
      </c>
      <c r="M58" s="121">
        <v>0</v>
      </c>
      <c r="N58" s="121">
        <v>0</v>
      </c>
      <c r="O58" s="121">
        <v>0</v>
      </c>
      <c r="P58" s="121">
        <v>0</v>
      </c>
      <c r="Q58" s="121">
        <v>0</v>
      </c>
      <c r="R58" s="121">
        <v>0</v>
      </c>
      <c r="S58" s="121">
        <v>0</v>
      </c>
      <c r="T58" s="121">
        <v>0</v>
      </c>
      <c r="U58" s="123">
        <v>0</v>
      </c>
      <c r="V58" s="123">
        <v>0</v>
      </c>
      <c r="W58" s="46">
        <f t="shared" si="11"/>
        <v>0</v>
      </c>
      <c r="X58" s="125">
        <v>0</v>
      </c>
      <c r="Y58" s="46">
        <f t="shared" si="13"/>
        <v>0</v>
      </c>
    </row>
    <row r="59" spans="1:25" ht="24" customHeight="1" x14ac:dyDescent="0.25">
      <c r="A59" s="420" t="s">
        <v>426</v>
      </c>
      <c r="B59" s="420"/>
      <c r="C59" s="420"/>
      <c r="D59" s="420"/>
      <c r="E59" s="420"/>
      <c r="F59" s="420"/>
      <c r="G59" s="9">
        <v>51</v>
      </c>
      <c r="H59" s="48">
        <f>SUM(H39:H58)</f>
        <v>1672021210</v>
      </c>
      <c r="I59" s="48">
        <f t="shared" ref="I59:Y59" si="14">SUM(I39:I58)</f>
        <v>5223432</v>
      </c>
      <c r="J59" s="48">
        <f t="shared" si="14"/>
        <v>83601061</v>
      </c>
      <c r="K59" s="48">
        <f t="shared" si="14"/>
        <v>136815284</v>
      </c>
      <c r="L59" s="48">
        <f t="shared" si="14"/>
        <v>124418267</v>
      </c>
      <c r="M59" s="48">
        <f t="shared" si="14"/>
        <v>0</v>
      </c>
      <c r="N59" s="48">
        <f t="shared" si="14"/>
        <v>2249472</v>
      </c>
      <c r="O59" s="48">
        <f t="shared" si="14"/>
        <v>0</v>
      </c>
      <c r="P59" s="48">
        <f t="shared" si="14"/>
        <v>81109</v>
      </c>
      <c r="Q59" s="48">
        <f t="shared" si="14"/>
        <v>0</v>
      </c>
      <c r="R59" s="48">
        <f t="shared" si="14"/>
        <v>0</v>
      </c>
      <c r="S59" s="48">
        <f t="shared" si="14"/>
        <v>0</v>
      </c>
      <c r="T59" s="48">
        <f t="shared" si="14"/>
        <v>0</v>
      </c>
      <c r="U59" s="48">
        <f t="shared" si="14"/>
        <v>388045406</v>
      </c>
      <c r="V59" s="48">
        <f t="shared" si="14"/>
        <v>104374607</v>
      </c>
      <c r="W59" s="48">
        <f t="shared" si="14"/>
        <v>2267993314</v>
      </c>
      <c r="X59" s="48">
        <f t="shared" si="14"/>
        <v>1043064493</v>
      </c>
      <c r="Y59" s="48">
        <f t="shared" si="14"/>
        <v>3311057807</v>
      </c>
    </row>
    <row r="60" spans="1:25" x14ac:dyDescent="0.25">
      <c r="A60" s="421" t="s">
        <v>274</v>
      </c>
      <c r="B60" s="422"/>
      <c r="C60" s="422"/>
      <c r="D60" s="422"/>
      <c r="E60" s="422"/>
      <c r="F60" s="422"/>
      <c r="G60" s="422"/>
      <c r="H60" s="422"/>
      <c r="I60" s="422"/>
      <c r="J60" s="422"/>
      <c r="K60" s="422"/>
      <c r="L60" s="422"/>
      <c r="M60" s="422"/>
      <c r="N60" s="422"/>
      <c r="O60" s="422"/>
      <c r="P60" s="422"/>
      <c r="Q60" s="422"/>
      <c r="R60" s="422"/>
      <c r="S60" s="422"/>
      <c r="T60" s="422"/>
      <c r="U60" s="422"/>
      <c r="V60" s="422"/>
      <c r="W60" s="422"/>
      <c r="X60" s="422"/>
      <c r="Y60" s="422"/>
    </row>
    <row r="61" spans="1:25" ht="31.5" customHeight="1" x14ac:dyDescent="0.25">
      <c r="A61" s="417" t="s">
        <v>427</v>
      </c>
      <c r="B61" s="417"/>
      <c r="C61" s="417"/>
      <c r="D61" s="417"/>
      <c r="E61" s="417"/>
      <c r="F61" s="417"/>
      <c r="G61" s="8">
        <v>52</v>
      </c>
      <c r="H61" s="47">
        <f>SUM(H41:H49)</f>
        <v>0</v>
      </c>
      <c r="I61" s="47">
        <f t="shared" ref="I61:Y61" si="15">SUM(I41:I49)</f>
        <v>0</v>
      </c>
      <c r="J61" s="47">
        <f t="shared" si="15"/>
        <v>0</v>
      </c>
      <c r="K61" s="47">
        <f t="shared" si="15"/>
        <v>0</v>
      </c>
      <c r="L61" s="47">
        <f t="shared" si="15"/>
        <v>0</v>
      </c>
      <c r="M61" s="47">
        <f t="shared" si="15"/>
        <v>0</v>
      </c>
      <c r="N61" s="47">
        <f t="shared" si="15"/>
        <v>-263962</v>
      </c>
      <c r="O61" s="47">
        <f t="shared" si="15"/>
        <v>0</v>
      </c>
      <c r="P61" s="47">
        <f t="shared" si="15"/>
        <v>80237</v>
      </c>
      <c r="Q61" s="47">
        <f t="shared" si="15"/>
        <v>0</v>
      </c>
      <c r="R61" s="47">
        <f t="shared" si="15"/>
        <v>0</v>
      </c>
      <c r="S61" s="47">
        <f t="shared" si="15"/>
        <v>0</v>
      </c>
      <c r="T61" s="47">
        <f t="shared" si="15"/>
        <v>0</v>
      </c>
      <c r="U61" s="47">
        <f t="shared" si="15"/>
        <v>0</v>
      </c>
      <c r="V61" s="47">
        <f t="shared" si="15"/>
        <v>0</v>
      </c>
      <c r="W61" s="47">
        <f t="shared" si="15"/>
        <v>-183725</v>
      </c>
      <c r="X61" s="47">
        <f t="shared" si="15"/>
        <v>0</v>
      </c>
      <c r="Y61" s="47">
        <f t="shared" si="15"/>
        <v>-183725</v>
      </c>
    </row>
    <row r="62" spans="1:25" ht="27.75" customHeight="1" x14ac:dyDescent="0.25">
      <c r="A62" s="417" t="s">
        <v>428</v>
      </c>
      <c r="B62" s="417"/>
      <c r="C62" s="417"/>
      <c r="D62" s="417"/>
      <c r="E62" s="417"/>
      <c r="F62" s="417"/>
      <c r="G62" s="8">
        <v>53</v>
      </c>
      <c r="H62" s="47">
        <f>H40+H61</f>
        <v>0</v>
      </c>
      <c r="I62" s="47">
        <f t="shared" ref="I62:Y62" si="16">I40+I61</f>
        <v>0</v>
      </c>
      <c r="J62" s="47">
        <f t="shared" si="16"/>
        <v>0</v>
      </c>
      <c r="K62" s="47">
        <f t="shared" si="16"/>
        <v>0</v>
      </c>
      <c r="L62" s="47">
        <f t="shared" si="16"/>
        <v>0</v>
      </c>
      <c r="M62" s="47">
        <f t="shared" si="16"/>
        <v>0</v>
      </c>
      <c r="N62" s="47">
        <f t="shared" si="16"/>
        <v>-263962</v>
      </c>
      <c r="O62" s="47">
        <f t="shared" si="16"/>
        <v>0</v>
      </c>
      <c r="P62" s="47">
        <f t="shared" si="16"/>
        <v>80237</v>
      </c>
      <c r="Q62" s="47">
        <f t="shared" si="16"/>
        <v>0</v>
      </c>
      <c r="R62" s="47">
        <f t="shared" si="16"/>
        <v>0</v>
      </c>
      <c r="S62" s="47">
        <f t="shared" si="16"/>
        <v>0</v>
      </c>
      <c r="T62" s="47">
        <f t="shared" si="16"/>
        <v>0</v>
      </c>
      <c r="U62" s="47">
        <f t="shared" si="16"/>
        <v>0</v>
      </c>
      <c r="V62" s="47">
        <f t="shared" si="16"/>
        <v>104374607</v>
      </c>
      <c r="W62" s="47">
        <f t="shared" si="16"/>
        <v>104190882</v>
      </c>
      <c r="X62" s="47">
        <f t="shared" si="16"/>
        <v>4332639</v>
      </c>
      <c r="Y62" s="47">
        <f t="shared" si="16"/>
        <v>108523521</v>
      </c>
    </row>
    <row r="63" spans="1:25" ht="29.25" customHeight="1" x14ac:dyDescent="0.25">
      <c r="A63" s="418" t="s">
        <v>429</v>
      </c>
      <c r="B63" s="418"/>
      <c r="C63" s="418"/>
      <c r="D63" s="418"/>
      <c r="E63" s="418"/>
      <c r="F63" s="418"/>
      <c r="G63" s="9">
        <v>54</v>
      </c>
      <c r="H63" s="48">
        <f>SUM(H50:H58)</f>
        <v>0</v>
      </c>
      <c r="I63" s="48">
        <f t="shared" ref="I63:Y63" si="17">SUM(I50:I58)</f>
        <v>0</v>
      </c>
      <c r="J63" s="48">
        <f t="shared" si="17"/>
        <v>0</v>
      </c>
      <c r="K63" s="48">
        <f t="shared" si="17"/>
        <v>0</v>
      </c>
      <c r="L63" s="48">
        <f t="shared" si="17"/>
        <v>0</v>
      </c>
      <c r="M63" s="48">
        <f t="shared" si="17"/>
        <v>0</v>
      </c>
      <c r="N63" s="48">
        <f t="shared" si="17"/>
        <v>0</v>
      </c>
      <c r="O63" s="48">
        <f t="shared" si="17"/>
        <v>0</v>
      </c>
      <c r="P63" s="48">
        <f t="shared" si="17"/>
        <v>0</v>
      </c>
      <c r="Q63" s="48">
        <f t="shared" si="17"/>
        <v>0</v>
      </c>
      <c r="R63" s="48">
        <f t="shared" si="17"/>
        <v>0</v>
      </c>
      <c r="S63" s="48">
        <f t="shared" si="17"/>
        <v>0</v>
      </c>
      <c r="T63" s="48">
        <f t="shared" si="17"/>
        <v>0</v>
      </c>
      <c r="U63" s="48">
        <f t="shared" si="17"/>
        <v>-327837472</v>
      </c>
      <c r="V63" s="48">
        <f t="shared" si="17"/>
        <v>329593506</v>
      </c>
      <c r="W63" s="48">
        <f t="shared" si="17"/>
        <v>1756034</v>
      </c>
      <c r="X63" s="48">
        <f t="shared" si="17"/>
        <v>336920926</v>
      </c>
      <c r="Y63" s="48">
        <f t="shared" si="17"/>
        <v>338676960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8" scale="5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49"/>
  <sheetViews>
    <sheetView workbookViewId="0">
      <selection sqref="A1:J30"/>
    </sheetView>
  </sheetViews>
  <sheetFormatPr defaultRowHeight="13.2" x14ac:dyDescent="0.25"/>
  <cols>
    <col min="1" max="1" width="44.5546875" customWidth="1"/>
    <col min="2" max="2" width="11.33203125" bestFit="1" customWidth="1"/>
    <col min="3" max="3" width="16" customWidth="1"/>
    <col min="4" max="4" width="9.88671875" bestFit="1" customWidth="1"/>
    <col min="5" max="5" width="9.5546875" bestFit="1" customWidth="1"/>
    <col min="6" max="6" width="8.88671875" bestFit="1" customWidth="1"/>
    <col min="7" max="7" width="104.44140625" customWidth="1"/>
    <col min="8" max="8" width="1.6640625" customWidth="1"/>
    <col min="9" max="9" width="9.88671875" hidden="1" customWidth="1"/>
    <col min="10" max="10" width="1.5546875" customWidth="1"/>
  </cols>
  <sheetData>
    <row r="1" spans="1:10" x14ac:dyDescent="0.25">
      <c r="A1" s="446" t="s">
        <v>641</v>
      </c>
      <c r="B1" s="447"/>
      <c r="C1" s="447"/>
      <c r="D1" s="447"/>
      <c r="E1" s="447"/>
      <c r="F1" s="447"/>
      <c r="G1" s="447"/>
      <c r="H1" s="447"/>
      <c r="I1" s="447"/>
      <c r="J1" s="447"/>
    </row>
    <row r="2" spans="1:10" x14ac:dyDescent="0.25">
      <c r="A2" s="447"/>
      <c r="B2" s="447"/>
      <c r="C2" s="447"/>
      <c r="D2" s="447"/>
      <c r="E2" s="447"/>
      <c r="F2" s="447"/>
      <c r="G2" s="447"/>
      <c r="H2" s="447"/>
      <c r="I2" s="447"/>
      <c r="J2" s="447"/>
    </row>
    <row r="3" spans="1:10" x14ac:dyDescent="0.25">
      <c r="A3" s="447"/>
      <c r="B3" s="447"/>
      <c r="C3" s="447"/>
      <c r="D3" s="447"/>
      <c r="E3" s="447"/>
      <c r="F3" s="447"/>
      <c r="G3" s="447"/>
      <c r="H3" s="447"/>
      <c r="I3" s="447"/>
      <c r="J3" s="447"/>
    </row>
    <row r="4" spans="1:10" x14ac:dyDescent="0.25">
      <c r="A4" s="447"/>
      <c r="B4" s="447"/>
      <c r="C4" s="447"/>
      <c r="D4" s="447"/>
      <c r="E4" s="447"/>
      <c r="F4" s="447"/>
      <c r="G4" s="447"/>
      <c r="H4" s="447"/>
      <c r="I4" s="447"/>
      <c r="J4" s="447"/>
    </row>
    <row r="5" spans="1:10" x14ac:dyDescent="0.25">
      <c r="A5" s="447"/>
      <c r="B5" s="447"/>
      <c r="C5" s="447"/>
      <c r="D5" s="447"/>
      <c r="E5" s="447"/>
      <c r="F5" s="447"/>
      <c r="G5" s="447"/>
      <c r="H5" s="447"/>
      <c r="I5" s="447"/>
      <c r="J5" s="447"/>
    </row>
    <row r="6" spans="1:10" x14ac:dyDescent="0.25">
      <c r="A6" s="447"/>
      <c r="B6" s="447"/>
      <c r="C6" s="447"/>
      <c r="D6" s="447"/>
      <c r="E6" s="447"/>
      <c r="F6" s="447"/>
      <c r="G6" s="447"/>
      <c r="H6" s="447"/>
      <c r="I6" s="447"/>
      <c r="J6" s="447"/>
    </row>
    <row r="7" spans="1:10" x14ac:dyDescent="0.25">
      <c r="A7" s="447"/>
      <c r="B7" s="447"/>
      <c r="C7" s="447"/>
      <c r="D7" s="447"/>
      <c r="E7" s="447"/>
      <c r="F7" s="447"/>
      <c r="G7" s="447"/>
      <c r="H7" s="447"/>
      <c r="I7" s="447"/>
      <c r="J7" s="447"/>
    </row>
    <row r="8" spans="1:10" x14ac:dyDescent="0.25">
      <c r="A8" s="447"/>
      <c r="B8" s="447"/>
      <c r="C8" s="447"/>
      <c r="D8" s="447"/>
      <c r="E8" s="447"/>
      <c r="F8" s="447"/>
      <c r="G8" s="447"/>
      <c r="H8" s="447"/>
      <c r="I8" s="447"/>
      <c r="J8" s="447"/>
    </row>
    <row r="9" spans="1:10" x14ac:dyDescent="0.25">
      <c r="A9" s="447"/>
      <c r="B9" s="447"/>
      <c r="C9" s="447"/>
      <c r="D9" s="447"/>
      <c r="E9" s="447"/>
      <c r="F9" s="447"/>
      <c r="G9" s="447"/>
      <c r="H9" s="447"/>
      <c r="I9" s="447"/>
      <c r="J9" s="447"/>
    </row>
    <row r="10" spans="1:10" x14ac:dyDescent="0.25">
      <c r="A10" s="447"/>
      <c r="B10" s="447"/>
      <c r="C10" s="447"/>
      <c r="D10" s="447"/>
      <c r="E10" s="447"/>
      <c r="F10" s="447"/>
      <c r="G10" s="447"/>
      <c r="H10" s="447"/>
      <c r="I10" s="447"/>
      <c r="J10" s="447"/>
    </row>
    <row r="11" spans="1:10" x14ac:dyDescent="0.25">
      <c r="A11" s="447"/>
      <c r="B11" s="447"/>
      <c r="C11" s="447"/>
      <c r="D11" s="447"/>
      <c r="E11" s="447"/>
      <c r="F11" s="447"/>
      <c r="G11" s="447"/>
      <c r="H11" s="447"/>
      <c r="I11" s="447"/>
      <c r="J11" s="447"/>
    </row>
    <row r="12" spans="1:10" x14ac:dyDescent="0.25">
      <c r="A12" s="447"/>
      <c r="B12" s="447"/>
      <c r="C12" s="447"/>
      <c r="D12" s="447"/>
      <c r="E12" s="447"/>
      <c r="F12" s="447"/>
      <c r="G12" s="447"/>
      <c r="H12" s="447"/>
      <c r="I12" s="447"/>
      <c r="J12" s="447"/>
    </row>
    <row r="13" spans="1:10" x14ac:dyDescent="0.25">
      <c r="A13" s="447"/>
      <c r="B13" s="447"/>
      <c r="C13" s="447"/>
      <c r="D13" s="447"/>
      <c r="E13" s="447"/>
      <c r="F13" s="447"/>
      <c r="G13" s="447"/>
      <c r="H13" s="447"/>
      <c r="I13" s="447"/>
      <c r="J13" s="447"/>
    </row>
    <row r="14" spans="1:10" x14ac:dyDescent="0.25">
      <c r="A14" s="447"/>
      <c r="B14" s="447"/>
      <c r="C14" s="447"/>
      <c r="D14" s="447"/>
      <c r="E14" s="447"/>
      <c r="F14" s="447"/>
      <c r="G14" s="447"/>
      <c r="H14" s="447"/>
      <c r="I14" s="447"/>
      <c r="J14" s="447"/>
    </row>
    <row r="15" spans="1:10" x14ac:dyDescent="0.25">
      <c r="A15" s="447"/>
      <c r="B15" s="447"/>
      <c r="C15" s="447"/>
      <c r="D15" s="447"/>
      <c r="E15" s="447"/>
      <c r="F15" s="447"/>
      <c r="G15" s="447"/>
      <c r="H15" s="447"/>
      <c r="I15" s="447"/>
      <c r="J15" s="447"/>
    </row>
    <row r="16" spans="1:10" x14ac:dyDescent="0.25">
      <c r="A16" s="447"/>
      <c r="B16" s="447"/>
      <c r="C16" s="447"/>
      <c r="D16" s="447"/>
      <c r="E16" s="447"/>
      <c r="F16" s="447"/>
      <c r="G16" s="447"/>
      <c r="H16" s="447"/>
      <c r="I16" s="447"/>
      <c r="J16" s="447"/>
    </row>
    <row r="17" spans="1:10" x14ac:dyDescent="0.25">
      <c r="A17" s="447"/>
      <c r="B17" s="447"/>
      <c r="C17" s="447"/>
      <c r="D17" s="447"/>
      <c r="E17" s="447"/>
      <c r="F17" s="447"/>
      <c r="G17" s="447"/>
      <c r="H17" s="447"/>
      <c r="I17" s="447"/>
      <c r="J17" s="447"/>
    </row>
    <row r="18" spans="1:10" x14ac:dyDescent="0.25">
      <c r="A18" s="447"/>
      <c r="B18" s="447"/>
      <c r="C18" s="447"/>
      <c r="D18" s="447"/>
      <c r="E18" s="447"/>
      <c r="F18" s="447"/>
      <c r="G18" s="447"/>
      <c r="H18" s="447"/>
      <c r="I18" s="447"/>
      <c r="J18" s="447"/>
    </row>
    <row r="19" spans="1:10" x14ac:dyDescent="0.25">
      <c r="A19" s="447"/>
      <c r="B19" s="447"/>
      <c r="C19" s="447"/>
      <c r="D19" s="447"/>
      <c r="E19" s="447"/>
      <c r="F19" s="447"/>
      <c r="G19" s="447"/>
      <c r="H19" s="447"/>
      <c r="I19" s="447"/>
      <c r="J19" s="447"/>
    </row>
    <row r="20" spans="1:10" x14ac:dyDescent="0.25">
      <c r="A20" s="447"/>
      <c r="B20" s="447"/>
      <c r="C20" s="447"/>
      <c r="D20" s="447"/>
      <c r="E20" s="447"/>
      <c r="F20" s="447"/>
      <c r="G20" s="447"/>
      <c r="H20" s="447"/>
      <c r="I20" s="447"/>
      <c r="J20" s="447"/>
    </row>
    <row r="21" spans="1:10" ht="171.75" customHeight="1" x14ac:dyDescent="0.25">
      <c r="A21" s="447"/>
      <c r="B21" s="447"/>
      <c r="C21" s="447"/>
      <c r="D21" s="447"/>
      <c r="E21" s="447"/>
      <c r="F21" s="447"/>
      <c r="G21" s="447"/>
      <c r="H21" s="447"/>
      <c r="I21" s="447"/>
      <c r="J21" s="447"/>
    </row>
    <row r="22" spans="1:10" x14ac:dyDescent="0.25">
      <c r="A22" s="447"/>
      <c r="B22" s="447"/>
      <c r="C22" s="447"/>
      <c r="D22" s="447"/>
      <c r="E22" s="447"/>
      <c r="F22" s="447"/>
      <c r="G22" s="447"/>
      <c r="H22" s="447"/>
      <c r="I22" s="447"/>
      <c r="J22" s="447"/>
    </row>
    <row r="23" spans="1:10" ht="131.25" customHeight="1" x14ac:dyDescent="0.25">
      <c r="A23" s="447"/>
      <c r="B23" s="447"/>
      <c r="C23" s="447"/>
      <c r="D23" s="447"/>
      <c r="E23" s="447"/>
      <c r="F23" s="447"/>
      <c r="G23" s="447"/>
      <c r="H23" s="447"/>
      <c r="I23" s="447"/>
      <c r="J23" s="447"/>
    </row>
    <row r="24" spans="1:10" x14ac:dyDescent="0.25">
      <c r="A24" s="447"/>
      <c r="B24" s="447"/>
      <c r="C24" s="447"/>
      <c r="D24" s="447"/>
      <c r="E24" s="447"/>
      <c r="F24" s="447"/>
      <c r="G24" s="447"/>
      <c r="H24" s="447"/>
      <c r="I24" s="447"/>
      <c r="J24" s="447"/>
    </row>
    <row r="25" spans="1:10" x14ac:dyDescent="0.25">
      <c r="A25" s="447"/>
      <c r="B25" s="447"/>
      <c r="C25" s="447"/>
      <c r="D25" s="447"/>
      <c r="E25" s="447"/>
      <c r="F25" s="447"/>
      <c r="G25" s="447"/>
      <c r="H25" s="447"/>
      <c r="I25" s="447"/>
      <c r="J25" s="447"/>
    </row>
    <row r="26" spans="1:10" ht="99.75" customHeight="1" x14ac:dyDescent="0.25">
      <c r="A26" s="447"/>
      <c r="B26" s="447"/>
      <c r="C26" s="447"/>
      <c r="D26" s="447"/>
      <c r="E26" s="447"/>
      <c r="F26" s="447"/>
      <c r="G26" s="447"/>
      <c r="H26" s="447"/>
      <c r="I26" s="447"/>
      <c r="J26" s="447"/>
    </row>
    <row r="27" spans="1:10" x14ac:dyDescent="0.25">
      <c r="A27" s="447"/>
      <c r="B27" s="447"/>
      <c r="C27" s="447"/>
      <c r="D27" s="447"/>
      <c r="E27" s="447"/>
      <c r="F27" s="447"/>
      <c r="G27" s="447"/>
      <c r="H27" s="447"/>
      <c r="I27" s="447"/>
      <c r="J27" s="447"/>
    </row>
    <row r="28" spans="1:10" ht="112.5" customHeight="1" x14ac:dyDescent="0.25">
      <c r="A28" s="447"/>
      <c r="B28" s="447"/>
      <c r="C28" s="447"/>
      <c r="D28" s="447"/>
      <c r="E28" s="447"/>
      <c r="F28" s="447"/>
      <c r="G28" s="447"/>
      <c r="H28" s="447"/>
      <c r="I28" s="447"/>
      <c r="J28" s="447"/>
    </row>
    <row r="29" spans="1:10" x14ac:dyDescent="0.25">
      <c r="A29" s="447"/>
      <c r="B29" s="447"/>
      <c r="C29" s="447"/>
      <c r="D29" s="447"/>
      <c r="E29" s="447"/>
      <c r="F29" s="447"/>
      <c r="G29" s="447"/>
      <c r="H29" s="447"/>
      <c r="I29" s="447"/>
      <c r="J29" s="447"/>
    </row>
    <row r="30" spans="1:10" ht="129" customHeight="1" x14ac:dyDescent="0.25">
      <c r="A30" s="447"/>
      <c r="B30" s="447"/>
      <c r="C30" s="447"/>
      <c r="D30" s="447"/>
      <c r="E30" s="447"/>
      <c r="F30" s="447"/>
      <c r="G30" s="447"/>
      <c r="H30" s="447"/>
      <c r="I30" s="447"/>
      <c r="J30" s="447"/>
    </row>
    <row r="32" spans="1:10" x14ac:dyDescent="0.25">
      <c r="A32" s="449" t="s">
        <v>472</v>
      </c>
      <c r="B32" s="449"/>
      <c r="C32" s="449"/>
      <c r="D32" s="449"/>
      <c r="E32" s="449"/>
      <c r="F32" s="449"/>
      <c r="G32" s="449"/>
    </row>
    <row r="33" spans="1:7" x14ac:dyDescent="0.25">
      <c r="A33" s="246"/>
      <c r="B33" s="246"/>
      <c r="C33" s="246"/>
      <c r="D33" s="246"/>
      <c r="E33" s="246"/>
      <c r="F33" s="246"/>
      <c r="G33" s="246"/>
    </row>
    <row r="34" spans="1:7" ht="28.5" customHeight="1" x14ac:dyDescent="0.25">
      <c r="A34" s="450" t="s">
        <v>691</v>
      </c>
      <c r="B34" s="450"/>
      <c r="C34" s="450"/>
      <c r="D34" s="450"/>
      <c r="E34" s="450"/>
      <c r="F34" s="450"/>
      <c r="G34" s="450"/>
    </row>
    <row r="35" spans="1:7" x14ac:dyDescent="0.25">
      <c r="A35" s="246"/>
      <c r="B35" s="246"/>
      <c r="C35" s="246"/>
      <c r="D35" s="246"/>
      <c r="E35" s="246"/>
      <c r="F35" s="246"/>
      <c r="G35" s="246"/>
    </row>
    <row r="36" spans="1:7" x14ac:dyDescent="0.25">
      <c r="A36" s="127" t="s">
        <v>473</v>
      </c>
      <c r="B36" s="128"/>
      <c r="C36" s="128"/>
      <c r="D36" s="128"/>
      <c r="E36" s="128"/>
      <c r="F36" s="128"/>
      <c r="G36" s="128"/>
    </row>
    <row r="37" spans="1:7" x14ac:dyDescent="0.25">
      <c r="A37" s="127"/>
      <c r="B37" s="128"/>
      <c r="C37" s="128"/>
      <c r="D37" s="128"/>
      <c r="E37" s="128"/>
      <c r="F37" s="128"/>
      <c r="G37" s="128"/>
    </row>
    <row r="38" spans="1:7" x14ac:dyDescent="0.25">
      <c r="A38" s="129"/>
      <c r="B38" s="129"/>
      <c r="C38" s="129"/>
      <c r="D38" s="129"/>
      <c r="E38" s="129"/>
      <c r="F38" s="129"/>
      <c r="G38" s="129"/>
    </row>
    <row r="39" spans="1:7" ht="15.6" x14ac:dyDescent="0.3">
      <c r="A39" s="130" t="s">
        <v>474</v>
      </c>
      <c r="B39" s="131"/>
      <c r="C39" s="131"/>
      <c r="D39" s="131"/>
      <c r="E39" s="132"/>
      <c r="F39" s="133"/>
      <c r="G39" s="133"/>
    </row>
    <row r="40" spans="1:7" x14ac:dyDescent="0.25">
      <c r="A40" s="134"/>
      <c r="B40" s="131"/>
      <c r="C40" s="131"/>
      <c r="D40" s="131"/>
      <c r="E40" s="132"/>
      <c r="F40" s="133"/>
      <c r="G40" s="133"/>
    </row>
    <row r="41" spans="1:7" x14ac:dyDescent="0.25">
      <c r="A41" s="448" t="s">
        <v>475</v>
      </c>
      <c r="B41" s="448"/>
      <c r="C41" s="448"/>
      <c r="D41" s="448"/>
      <c r="E41" s="448"/>
      <c r="F41" s="448"/>
      <c r="G41" s="448"/>
    </row>
    <row r="42" spans="1:7" ht="13.8" thickBot="1" x14ac:dyDescent="0.3">
      <c r="A42" s="135"/>
      <c r="B42" s="135"/>
      <c r="C42" s="135"/>
      <c r="D42" s="135"/>
      <c r="E42" s="135"/>
      <c r="F42" s="135"/>
      <c r="G42" s="135"/>
    </row>
    <row r="43" spans="1:7" ht="48" x14ac:dyDescent="0.25">
      <c r="A43" s="247" t="s">
        <v>580</v>
      </c>
      <c r="B43" s="136" t="s">
        <v>476</v>
      </c>
      <c r="C43" s="136" t="s">
        <v>477</v>
      </c>
      <c r="D43" s="204" t="s">
        <v>478</v>
      </c>
      <c r="E43" s="204" t="s">
        <v>479</v>
      </c>
      <c r="F43" s="204" t="s">
        <v>480</v>
      </c>
      <c r="G43" s="205" t="s">
        <v>481</v>
      </c>
    </row>
    <row r="44" spans="1:7" ht="48" x14ac:dyDescent="0.25">
      <c r="A44" s="138" t="s">
        <v>582</v>
      </c>
      <c r="B44" s="139" t="s">
        <v>553</v>
      </c>
      <c r="C44" s="140" t="s">
        <v>723</v>
      </c>
      <c r="D44" s="141">
        <f>SUM(D45:D49)</f>
        <v>5671820</v>
      </c>
      <c r="E44" s="141">
        <f>SUM(E45:E49)</f>
        <v>5671820</v>
      </c>
      <c r="F44" s="141">
        <f>+D44-E44</f>
        <v>0</v>
      </c>
      <c r="G44" s="207"/>
    </row>
    <row r="45" spans="1:7" x14ac:dyDescent="0.25">
      <c r="A45" s="143" t="s">
        <v>483</v>
      </c>
      <c r="B45" s="144" t="s">
        <v>554</v>
      </c>
      <c r="C45" s="144" t="s">
        <v>408</v>
      </c>
      <c r="D45" s="145">
        <f>39086+1</f>
        <v>39087</v>
      </c>
      <c r="E45" s="145">
        <f>+D45</f>
        <v>39087</v>
      </c>
      <c r="F45" s="145">
        <f>+D45-E45</f>
        <v>0</v>
      </c>
      <c r="G45" s="210"/>
    </row>
    <row r="46" spans="1:7" ht="57.75" customHeight="1" x14ac:dyDescent="0.25">
      <c r="A46" s="146" t="s">
        <v>484</v>
      </c>
      <c r="B46" s="147" t="s">
        <v>555</v>
      </c>
      <c r="C46" s="147" t="s">
        <v>583</v>
      </c>
      <c r="D46" s="159">
        <v>5221568</v>
      </c>
      <c r="E46" s="145">
        <f>5201748+3180+16640</f>
        <v>5221568</v>
      </c>
      <c r="F46" s="145">
        <f t="shared" ref="F46:F49" si="0">+D46-E46</f>
        <v>0</v>
      </c>
      <c r="G46" s="243" t="s">
        <v>628</v>
      </c>
    </row>
    <row r="47" spans="1:7" ht="46.5" customHeight="1" x14ac:dyDescent="0.25">
      <c r="A47" s="146" t="s">
        <v>486</v>
      </c>
      <c r="B47" s="147" t="s">
        <v>556</v>
      </c>
      <c r="C47" s="147" t="s">
        <v>724</v>
      </c>
      <c r="D47" s="145">
        <v>82072</v>
      </c>
      <c r="E47" s="145">
        <f>391+76503+5178</f>
        <v>82072</v>
      </c>
      <c r="F47" s="145">
        <f t="shared" si="0"/>
        <v>0</v>
      </c>
      <c r="G47" s="213" t="s">
        <v>722</v>
      </c>
    </row>
    <row r="48" spans="1:7" x14ac:dyDescent="0.25">
      <c r="A48" s="283" t="s">
        <v>487</v>
      </c>
      <c r="B48" s="284" t="s">
        <v>557</v>
      </c>
      <c r="C48" s="285" t="s">
        <v>488</v>
      </c>
      <c r="D48" s="159">
        <v>0</v>
      </c>
      <c r="E48" s="159">
        <v>0</v>
      </c>
      <c r="F48" s="159">
        <f t="shared" si="0"/>
        <v>0</v>
      </c>
      <c r="G48" s="213"/>
    </row>
    <row r="49" spans="1:7" x14ac:dyDescent="0.25">
      <c r="A49" s="143" t="s">
        <v>489</v>
      </c>
      <c r="B49" s="144" t="s">
        <v>558</v>
      </c>
      <c r="C49" s="144" t="s">
        <v>559</v>
      </c>
      <c r="D49" s="145">
        <v>329093</v>
      </c>
      <c r="E49" s="145">
        <f>+D49</f>
        <v>329093</v>
      </c>
      <c r="F49" s="145">
        <f t="shared" si="0"/>
        <v>0</v>
      </c>
      <c r="G49" s="213"/>
    </row>
    <row r="50" spans="1:7" x14ac:dyDescent="0.25">
      <c r="A50" s="208"/>
      <c r="B50" s="149"/>
      <c r="C50" s="149"/>
      <c r="D50" s="150"/>
      <c r="E50" s="150"/>
      <c r="F50" s="151"/>
      <c r="G50" s="214"/>
    </row>
    <row r="51" spans="1:7" ht="51.75" customHeight="1" x14ac:dyDescent="0.25">
      <c r="A51" s="138" t="s">
        <v>490</v>
      </c>
      <c r="B51" s="139" t="s">
        <v>560</v>
      </c>
      <c r="C51" s="140" t="s">
        <v>584</v>
      </c>
      <c r="D51" s="141">
        <f>SUM(D52:D55)</f>
        <v>1217958</v>
      </c>
      <c r="E51" s="141">
        <f>SUM(E52:E55)</f>
        <v>1217958</v>
      </c>
      <c r="F51" s="216">
        <f>+D51-E51</f>
        <v>0</v>
      </c>
      <c r="G51" s="217" t="s">
        <v>695</v>
      </c>
    </row>
    <row r="52" spans="1:7" x14ac:dyDescent="0.25">
      <c r="A52" s="143" t="s">
        <v>492</v>
      </c>
      <c r="B52" s="144" t="s">
        <v>561</v>
      </c>
      <c r="C52" s="144" t="s">
        <v>562</v>
      </c>
      <c r="D52" s="159">
        <v>26310</v>
      </c>
      <c r="E52" s="159">
        <f>+D52</f>
        <v>26310</v>
      </c>
      <c r="F52" s="159">
        <f>+D52-E52</f>
        <v>0</v>
      </c>
      <c r="G52" s="245"/>
    </row>
    <row r="53" spans="1:7" ht="80.400000000000006" x14ac:dyDescent="0.25">
      <c r="A53" s="286" t="s">
        <v>493</v>
      </c>
      <c r="B53" s="285" t="s">
        <v>563</v>
      </c>
      <c r="C53" s="285" t="s">
        <v>488</v>
      </c>
      <c r="D53" s="159">
        <v>38388</v>
      </c>
      <c r="E53" s="159">
        <f>25289+8002+668+1113+739+2575+2</f>
        <v>38388</v>
      </c>
      <c r="F53" s="159">
        <f t="shared" ref="F53:F55" si="1">+D53-E53</f>
        <v>0</v>
      </c>
      <c r="G53" s="243" t="s">
        <v>696</v>
      </c>
    </row>
    <row r="54" spans="1:7" ht="22.8" x14ac:dyDescent="0.25">
      <c r="A54" s="143" t="s">
        <v>494</v>
      </c>
      <c r="B54" s="144" t="s">
        <v>564</v>
      </c>
      <c r="C54" s="144" t="s">
        <v>495</v>
      </c>
      <c r="D54" s="145">
        <v>38002</v>
      </c>
      <c r="E54" s="145">
        <f>+D54</f>
        <v>38002</v>
      </c>
      <c r="F54" s="159">
        <f t="shared" si="1"/>
        <v>0</v>
      </c>
      <c r="G54" s="213" t="s">
        <v>629</v>
      </c>
    </row>
    <row r="55" spans="1:7" ht="22.8" x14ac:dyDescent="0.25">
      <c r="A55" s="143" t="s">
        <v>496</v>
      </c>
      <c r="B55" s="144" t="s">
        <v>565</v>
      </c>
      <c r="C55" s="144" t="s">
        <v>585</v>
      </c>
      <c r="D55" s="145">
        <v>1115258</v>
      </c>
      <c r="E55" s="145">
        <f>+D55</f>
        <v>1115258</v>
      </c>
      <c r="F55" s="159">
        <f t="shared" si="1"/>
        <v>0</v>
      </c>
      <c r="G55" s="213" t="s">
        <v>630</v>
      </c>
    </row>
    <row r="56" spans="1:7" x14ac:dyDescent="0.25">
      <c r="A56" s="208"/>
      <c r="B56" s="149"/>
      <c r="C56" s="149"/>
      <c r="D56" s="150"/>
      <c r="E56" s="150"/>
      <c r="F56" s="151"/>
      <c r="G56" s="218"/>
    </row>
    <row r="57" spans="1:7" ht="90.75" customHeight="1" x14ac:dyDescent="0.25">
      <c r="A57" s="215" t="s">
        <v>497</v>
      </c>
      <c r="B57" s="219" t="s">
        <v>567</v>
      </c>
      <c r="C57" s="140" t="s">
        <v>498</v>
      </c>
      <c r="D57" s="141">
        <f>23768+1</f>
        <v>23769</v>
      </c>
      <c r="E57" s="141">
        <f>3889+27+19837+16</f>
        <v>23769</v>
      </c>
      <c r="F57" s="141">
        <f>+D57-E57</f>
        <v>0</v>
      </c>
      <c r="G57" s="217" t="s">
        <v>726</v>
      </c>
    </row>
    <row r="58" spans="1:7" ht="13.8" thickBot="1" x14ac:dyDescent="0.3">
      <c r="A58" s="220" t="s">
        <v>499</v>
      </c>
      <c r="B58" s="221" t="s">
        <v>600</v>
      </c>
      <c r="C58" s="152"/>
      <c r="D58" s="153">
        <f>+D44+D51+D57</f>
        <v>6913547</v>
      </c>
      <c r="E58" s="153">
        <f>+E44+E51+E57</f>
        <v>6913547</v>
      </c>
      <c r="F58" s="153">
        <f>+D58-E58</f>
        <v>0</v>
      </c>
      <c r="G58" s="222"/>
    </row>
    <row r="59" spans="1:7" ht="13.8" thickBot="1" x14ac:dyDescent="0.3">
      <c r="A59" s="223"/>
      <c r="B59" s="224"/>
      <c r="C59" s="154"/>
      <c r="D59" s="224"/>
      <c r="E59" s="154"/>
      <c r="F59" s="155"/>
      <c r="G59" s="225"/>
    </row>
    <row r="60" spans="1:7" ht="24" x14ac:dyDescent="0.25">
      <c r="A60" s="248" t="s">
        <v>500</v>
      </c>
      <c r="B60" s="249" t="s">
        <v>568</v>
      </c>
      <c r="C60" s="249" t="s">
        <v>501</v>
      </c>
      <c r="D60" s="228">
        <f>3311058+1</f>
        <v>3311059</v>
      </c>
      <c r="E60" s="157">
        <v>3311059</v>
      </c>
      <c r="F60" s="157">
        <f>+D60-E60</f>
        <v>0</v>
      </c>
      <c r="G60" s="229" t="s">
        <v>697</v>
      </c>
    </row>
    <row r="61" spans="1:7" x14ac:dyDescent="0.25">
      <c r="A61" s="250"/>
      <c r="B61" s="251"/>
      <c r="C61" s="149"/>
      <c r="D61" s="150"/>
      <c r="E61" s="150"/>
      <c r="F61" s="151"/>
      <c r="G61" s="218"/>
    </row>
    <row r="62" spans="1:7" ht="48" x14ac:dyDescent="0.25">
      <c r="A62" s="252" t="s">
        <v>502</v>
      </c>
      <c r="B62" s="140" t="s">
        <v>586</v>
      </c>
      <c r="C62" s="140" t="s">
        <v>540</v>
      </c>
      <c r="D62" s="141">
        <f>166155+1</f>
        <v>166156</v>
      </c>
      <c r="E62" s="141">
        <f>29829+50117+28164+58046</f>
        <v>166156</v>
      </c>
      <c r="F62" s="141">
        <f>+D62-E62</f>
        <v>0</v>
      </c>
      <c r="G62" s="242" t="s">
        <v>698</v>
      </c>
    </row>
    <row r="63" spans="1:7" x14ac:dyDescent="0.25">
      <c r="A63" s="253"/>
      <c r="B63" s="149"/>
      <c r="C63" s="149"/>
      <c r="D63" s="150"/>
      <c r="E63" s="150"/>
      <c r="F63" s="151"/>
      <c r="G63" s="218"/>
    </row>
    <row r="64" spans="1:7" ht="36" x14ac:dyDescent="0.25">
      <c r="A64" s="252" t="s">
        <v>587</v>
      </c>
      <c r="B64" s="140" t="s">
        <v>588</v>
      </c>
      <c r="C64" s="140" t="s">
        <v>599</v>
      </c>
      <c r="D64" s="141">
        <f>SUM(D65:D67)</f>
        <v>2614508</v>
      </c>
      <c r="E64" s="141">
        <f>SUM(E65:E67)</f>
        <v>2614508</v>
      </c>
      <c r="F64" s="141">
        <f>+D64-E64</f>
        <v>0</v>
      </c>
      <c r="G64" s="230" t="s">
        <v>699</v>
      </c>
    </row>
    <row r="65" spans="1:12" ht="22.8" x14ac:dyDescent="0.25">
      <c r="A65" s="250" t="s">
        <v>503</v>
      </c>
      <c r="B65" s="144" t="s">
        <v>570</v>
      </c>
      <c r="C65" s="147" t="s">
        <v>504</v>
      </c>
      <c r="D65" s="145">
        <v>2547107</v>
      </c>
      <c r="E65" s="145">
        <f>+D65</f>
        <v>2547107</v>
      </c>
      <c r="F65" s="145">
        <f>+D65-E65</f>
        <v>0</v>
      </c>
      <c r="G65" s="213" t="s">
        <v>631</v>
      </c>
    </row>
    <row r="66" spans="1:12" ht="68.400000000000006" x14ac:dyDescent="0.25">
      <c r="A66" s="250" t="s">
        <v>712</v>
      </c>
      <c r="B66" s="144" t="s">
        <v>571</v>
      </c>
      <c r="C66" s="147" t="s">
        <v>505</v>
      </c>
      <c r="D66" s="159">
        <v>15636</v>
      </c>
      <c r="E66" s="159">
        <f>4362+11273+1</f>
        <v>15636</v>
      </c>
      <c r="F66" s="145">
        <f t="shared" ref="F66:F75" si="2">+D66-E66</f>
        <v>0</v>
      </c>
      <c r="G66" s="148" t="s">
        <v>633</v>
      </c>
    </row>
    <row r="67" spans="1:12" x14ac:dyDescent="0.25">
      <c r="A67" s="250" t="s">
        <v>713</v>
      </c>
      <c r="B67" s="144" t="s">
        <v>589</v>
      </c>
      <c r="C67" s="144" t="s">
        <v>559</v>
      </c>
      <c r="D67" s="159">
        <v>51765</v>
      </c>
      <c r="E67" s="159">
        <f>+D67</f>
        <v>51765</v>
      </c>
      <c r="F67" s="145">
        <f t="shared" si="2"/>
        <v>0</v>
      </c>
      <c r="G67" s="231"/>
    </row>
    <row r="68" spans="1:12" x14ac:dyDescent="0.25">
      <c r="A68" s="208"/>
      <c r="B68" s="149"/>
      <c r="C68" s="149"/>
      <c r="D68" s="150"/>
      <c r="E68" s="150"/>
      <c r="F68" s="151"/>
      <c r="G68" s="218"/>
    </row>
    <row r="69" spans="1:12" ht="36" x14ac:dyDescent="0.25">
      <c r="A69" s="252" t="s">
        <v>590</v>
      </c>
      <c r="B69" s="140" t="s">
        <v>591</v>
      </c>
      <c r="C69" s="140" t="s">
        <v>592</v>
      </c>
      <c r="D69" s="141">
        <f>SUM(D70:D75)-1</f>
        <v>733966</v>
      </c>
      <c r="E69" s="141">
        <f>SUM(E70:E75)-1</f>
        <v>733966</v>
      </c>
      <c r="F69" s="141">
        <f>+D69-E69</f>
        <v>0</v>
      </c>
      <c r="G69" s="230" t="s">
        <v>634</v>
      </c>
    </row>
    <row r="70" spans="1:12" ht="22.8" x14ac:dyDescent="0.25">
      <c r="A70" s="250" t="s">
        <v>503</v>
      </c>
      <c r="B70" s="144" t="s">
        <v>593</v>
      </c>
      <c r="C70" s="144" t="s">
        <v>504</v>
      </c>
      <c r="D70" s="145">
        <v>565524</v>
      </c>
      <c r="E70" s="145">
        <f>+D70</f>
        <v>565524</v>
      </c>
      <c r="F70" s="145">
        <f t="shared" si="2"/>
        <v>0</v>
      </c>
      <c r="G70" s="213" t="s">
        <v>632</v>
      </c>
    </row>
    <row r="71" spans="1:12" ht="79.8" x14ac:dyDescent="0.25">
      <c r="A71" s="241" t="s">
        <v>508</v>
      </c>
      <c r="B71" s="147" t="s">
        <v>572</v>
      </c>
      <c r="C71" s="147" t="s">
        <v>506</v>
      </c>
      <c r="D71" s="145">
        <f>40345-1</f>
        <v>40344</v>
      </c>
      <c r="E71" s="145">
        <f>+D71</f>
        <v>40344</v>
      </c>
      <c r="F71" s="145">
        <f t="shared" si="2"/>
        <v>0</v>
      </c>
      <c r="G71" s="213" t="s">
        <v>704</v>
      </c>
    </row>
    <row r="72" spans="1:12" ht="91.2" x14ac:dyDescent="0.25">
      <c r="A72" s="241" t="s">
        <v>594</v>
      </c>
      <c r="B72" s="147" t="s">
        <v>595</v>
      </c>
      <c r="C72" s="147" t="s">
        <v>506</v>
      </c>
      <c r="D72" s="145">
        <f>39+67471</f>
        <v>67510</v>
      </c>
      <c r="E72" s="145">
        <f>67447+63</f>
        <v>67510</v>
      </c>
      <c r="F72" s="145">
        <f t="shared" si="2"/>
        <v>0</v>
      </c>
      <c r="G72" s="213" t="s">
        <v>700</v>
      </c>
    </row>
    <row r="73" spans="1:12" ht="79.8" x14ac:dyDescent="0.25">
      <c r="A73" s="241" t="s">
        <v>714</v>
      </c>
      <c r="B73" s="147" t="s">
        <v>596</v>
      </c>
      <c r="C73" s="147" t="s">
        <v>506</v>
      </c>
      <c r="D73" s="145">
        <v>28794</v>
      </c>
      <c r="E73" s="145">
        <f>+D73</f>
        <v>28794</v>
      </c>
      <c r="F73" s="145">
        <f t="shared" si="2"/>
        <v>0</v>
      </c>
      <c r="G73" s="213" t="s">
        <v>701</v>
      </c>
    </row>
    <row r="74" spans="1:12" ht="91.2" x14ac:dyDescent="0.25">
      <c r="A74" s="241" t="s">
        <v>715</v>
      </c>
      <c r="B74" s="147" t="s">
        <v>597</v>
      </c>
      <c r="C74" s="147" t="s">
        <v>506</v>
      </c>
      <c r="D74" s="159">
        <f>16508+1</f>
        <v>16509</v>
      </c>
      <c r="E74" s="159">
        <f>+D74</f>
        <v>16509</v>
      </c>
      <c r="F74" s="145">
        <f t="shared" si="2"/>
        <v>0</v>
      </c>
      <c r="G74" s="244" t="s">
        <v>702</v>
      </c>
    </row>
    <row r="75" spans="1:12" ht="173.25" customHeight="1" x14ac:dyDescent="0.25">
      <c r="A75" s="211" t="s">
        <v>716</v>
      </c>
      <c r="B75" s="147" t="s">
        <v>627</v>
      </c>
      <c r="C75" s="147" t="s">
        <v>514</v>
      </c>
      <c r="D75" s="145">
        <f>380+14906</f>
        <v>15286</v>
      </c>
      <c r="E75" s="145">
        <f>380+8839+2680+3387</f>
        <v>15286</v>
      </c>
      <c r="F75" s="145">
        <f t="shared" si="2"/>
        <v>0</v>
      </c>
      <c r="G75" s="213" t="s">
        <v>703</v>
      </c>
    </row>
    <row r="76" spans="1:12" x14ac:dyDescent="0.25">
      <c r="A76" s="208"/>
      <c r="B76" s="149"/>
      <c r="C76" s="149"/>
      <c r="D76" s="150"/>
      <c r="E76" s="150"/>
      <c r="F76" s="151"/>
      <c r="G76" s="218"/>
    </row>
    <row r="77" spans="1:12" ht="194.25" customHeight="1" x14ac:dyDescent="0.25">
      <c r="A77" s="252" t="s">
        <v>515</v>
      </c>
      <c r="B77" s="140" t="s">
        <v>598</v>
      </c>
      <c r="C77" s="140" t="s">
        <v>516</v>
      </c>
      <c r="D77" s="141">
        <f>87858</f>
        <v>87858</v>
      </c>
      <c r="E77" s="141">
        <f>29168+1920+10908+483+22605+1859+1164+19751</f>
        <v>87858</v>
      </c>
      <c r="F77" s="141">
        <f>+D77-E77</f>
        <v>0</v>
      </c>
      <c r="G77" s="230" t="s">
        <v>725</v>
      </c>
      <c r="K77" s="291"/>
      <c r="L77" s="292"/>
    </row>
    <row r="78" spans="1:12" ht="13.8" thickBot="1" x14ac:dyDescent="0.3">
      <c r="A78" s="254" t="s">
        <v>517</v>
      </c>
      <c r="B78" s="236" t="s">
        <v>575</v>
      </c>
      <c r="C78" s="236"/>
      <c r="D78" s="237">
        <f>+D60+D62+D64+D69+D77</f>
        <v>6913547</v>
      </c>
      <c r="E78" s="237">
        <f>+E60+E62+E64+E69+E77</f>
        <v>6913547</v>
      </c>
      <c r="F78" s="237">
        <f>+D78-E78</f>
        <v>0</v>
      </c>
      <c r="G78" s="238"/>
    </row>
    <row r="79" spans="1:12" x14ac:dyDescent="0.25">
      <c r="A79" s="189"/>
      <c r="B79" s="189"/>
      <c r="C79" s="189"/>
      <c r="D79" s="240"/>
      <c r="E79" s="240"/>
      <c r="F79" s="189"/>
      <c r="G79" s="189"/>
    </row>
    <row r="80" spans="1:12" ht="15.6" x14ac:dyDescent="0.3">
      <c r="A80" s="130" t="s">
        <v>518</v>
      </c>
      <c r="B80" s="160"/>
      <c r="C80" s="161"/>
      <c r="D80" s="162"/>
      <c r="E80" s="162"/>
      <c r="F80" s="132"/>
      <c r="G80" s="132"/>
    </row>
    <row r="81" spans="1:12" x14ac:dyDescent="0.25">
      <c r="A81" s="134"/>
      <c r="B81" s="160"/>
      <c r="C81" s="161"/>
      <c r="D81" s="162"/>
      <c r="E81" s="132"/>
      <c r="F81" s="132"/>
      <c r="G81" s="132"/>
    </row>
    <row r="82" spans="1:12" x14ac:dyDescent="0.25">
      <c r="A82" s="445" t="s">
        <v>475</v>
      </c>
      <c r="B82" s="445"/>
      <c r="C82" s="445"/>
      <c r="D82" s="445"/>
      <c r="E82" s="445"/>
      <c r="F82" s="445"/>
      <c r="G82" s="445"/>
    </row>
    <row r="83" spans="1:12" ht="13.8" thickBot="1" x14ac:dyDescent="0.3">
      <c r="A83" s="259"/>
      <c r="B83" s="260"/>
      <c r="C83" s="261"/>
      <c r="D83" s="262"/>
      <c r="E83" s="262"/>
      <c r="F83" s="263"/>
      <c r="G83" s="264"/>
    </row>
    <row r="84" spans="1:12" ht="36.6" thickBot="1" x14ac:dyDescent="0.3">
      <c r="A84" s="265" t="s">
        <v>581</v>
      </c>
      <c r="B84" s="266" t="s">
        <v>520</v>
      </c>
      <c r="C84" s="204" t="s">
        <v>521</v>
      </c>
      <c r="D84" s="204" t="s">
        <v>478</v>
      </c>
      <c r="E84" s="204" t="s">
        <v>479</v>
      </c>
      <c r="F84" s="267" t="s">
        <v>480</v>
      </c>
      <c r="G84" s="268" t="s">
        <v>481</v>
      </c>
    </row>
    <row r="85" spans="1:12" ht="42" customHeight="1" x14ac:dyDescent="0.25">
      <c r="A85" s="269" t="s">
        <v>623</v>
      </c>
      <c r="B85" s="174" t="s">
        <v>601</v>
      </c>
      <c r="C85" s="175"/>
      <c r="D85" s="176">
        <f>SUM(D86:D87)</f>
        <v>1644008</v>
      </c>
      <c r="E85" s="176">
        <f>SUM(E86:E87)</f>
        <v>1644008</v>
      </c>
      <c r="F85" s="176">
        <f>+D85-E85</f>
        <v>0</v>
      </c>
      <c r="G85" s="270"/>
    </row>
    <row r="86" spans="1:12" ht="22.8" x14ac:dyDescent="0.25">
      <c r="A86" s="241" t="s">
        <v>522</v>
      </c>
      <c r="B86" s="147" t="s">
        <v>602</v>
      </c>
      <c r="C86" s="147" t="s">
        <v>280</v>
      </c>
      <c r="D86" s="145">
        <f>0+1605128</f>
        <v>1605128</v>
      </c>
      <c r="E86" s="145">
        <f>+D86</f>
        <v>1605128</v>
      </c>
      <c r="F86" s="145">
        <f>+D86-E86</f>
        <v>0</v>
      </c>
      <c r="G86" s="231"/>
    </row>
    <row r="87" spans="1:12" ht="114" x14ac:dyDescent="0.25">
      <c r="A87" s="241" t="s">
        <v>523</v>
      </c>
      <c r="B87" s="147" t="s">
        <v>603</v>
      </c>
      <c r="C87" s="147" t="s">
        <v>524</v>
      </c>
      <c r="D87" s="159">
        <f>326+38554</f>
        <v>38880</v>
      </c>
      <c r="E87" s="159">
        <f>7713+14028+1492+8118+326+5330+53+1820</f>
        <v>38880</v>
      </c>
      <c r="F87" s="159">
        <f>+D87-E87</f>
        <v>0</v>
      </c>
      <c r="G87" s="243" t="s">
        <v>727</v>
      </c>
    </row>
    <row r="88" spans="1:12" x14ac:dyDescent="0.25">
      <c r="A88" s="253"/>
      <c r="B88" s="149"/>
      <c r="C88" s="178"/>
      <c r="D88" s="150"/>
      <c r="E88" s="150"/>
      <c r="F88" s="151"/>
      <c r="G88" s="271"/>
    </row>
    <row r="89" spans="1:12" ht="73.5" customHeight="1" x14ac:dyDescent="0.25">
      <c r="A89" s="272" t="s">
        <v>624</v>
      </c>
      <c r="B89" s="139" t="s">
        <v>604</v>
      </c>
      <c r="C89" s="140"/>
      <c r="D89" s="141">
        <f>SUM(D90:D96)-1</f>
        <v>1507033</v>
      </c>
      <c r="E89" s="141">
        <f>SUM(E90:E96)-1</f>
        <v>1507033</v>
      </c>
      <c r="F89" s="141">
        <f>+D89-E89</f>
        <v>0</v>
      </c>
      <c r="G89" s="217" t="s">
        <v>719</v>
      </c>
    </row>
    <row r="90" spans="1:12" ht="22.8" x14ac:dyDescent="0.25">
      <c r="A90" s="250" t="s">
        <v>525</v>
      </c>
      <c r="B90" s="147" t="s">
        <v>605</v>
      </c>
      <c r="C90" s="147" t="s">
        <v>282</v>
      </c>
      <c r="D90" s="159">
        <v>458262</v>
      </c>
      <c r="E90" s="159">
        <f>+D90</f>
        <v>458262</v>
      </c>
      <c r="F90" s="159">
        <f>+D90-E90</f>
        <v>0</v>
      </c>
      <c r="G90" s="243" t="s">
        <v>705</v>
      </c>
    </row>
    <row r="91" spans="1:12" ht="57" x14ac:dyDescent="0.25">
      <c r="A91" s="241" t="s">
        <v>526</v>
      </c>
      <c r="B91" s="144" t="s">
        <v>606</v>
      </c>
      <c r="C91" s="147" t="s">
        <v>527</v>
      </c>
      <c r="D91" s="145">
        <v>353176</v>
      </c>
      <c r="E91" s="145">
        <f>218087+66349+46430+22310</f>
        <v>353176</v>
      </c>
      <c r="F91" s="159">
        <f t="shared" ref="F91:F96" si="3">+D91-E91</f>
        <v>0</v>
      </c>
      <c r="G91" s="234" t="s">
        <v>720</v>
      </c>
    </row>
    <row r="92" spans="1:12" x14ac:dyDescent="0.25">
      <c r="A92" s="241" t="s">
        <v>528</v>
      </c>
      <c r="B92" s="144" t="s">
        <v>607</v>
      </c>
      <c r="C92" s="147" t="s">
        <v>529</v>
      </c>
      <c r="D92" s="145">
        <v>507336</v>
      </c>
      <c r="E92" s="145">
        <f>+D92</f>
        <v>507336</v>
      </c>
      <c r="F92" s="159">
        <f t="shared" si="3"/>
        <v>0</v>
      </c>
      <c r="G92" s="243"/>
    </row>
    <row r="93" spans="1:12" ht="136.5" customHeight="1" x14ac:dyDescent="0.25">
      <c r="A93" s="241" t="s">
        <v>530</v>
      </c>
      <c r="B93" s="144" t="s">
        <v>608</v>
      </c>
      <c r="C93" s="147" t="s">
        <v>531</v>
      </c>
      <c r="D93" s="145">
        <v>134451</v>
      </c>
      <c r="E93" s="159">
        <f>471+76479+25624+19261+3706+6805+1093+1012</f>
        <v>134451</v>
      </c>
      <c r="F93" s="159">
        <f t="shared" si="3"/>
        <v>0</v>
      </c>
      <c r="G93" s="234" t="s">
        <v>728</v>
      </c>
    </row>
    <row r="94" spans="1:12" ht="66" customHeight="1" x14ac:dyDescent="0.25">
      <c r="A94" s="250" t="s">
        <v>532</v>
      </c>
      <c r="B94" s="144" t="s">
        <v>609</v>
      </c>
      <c r="C94" s="147" t="s">
        <v>533</v>
      </c>
      <c r="D94" s="145">
        <v>1670</v>
      </c>
      <c r="E94" s="145">
        <f>+D94</f>
        <v>1670</v>
      </c>
      <c r="F94" s="159">
        <f t="shared" si="3"/>
        <v>0</v>
      </c>
      <c r="G94" s="234" t="s">
        <v>721</v>
      </c>
    </row>
    <row r="95" spans="1:12" ht="123.75" customHeight="1" x14ac:dyDescent="0.25">
      <c r="A95" s="241" t="s">
        <v>534</v>
      </c>
      <c r="B95" s="144" t="s">
        <v>610</v>
      </c>
      <c r="C95" s="147" t="s">
        <v>531</v>
      </c>
      <c r="D95" s="145">
        <v>40313</v>
      </c>
      <c r="E95" s="145">
        <f>4955+2744+28164+4450</f>
        <v>40313</v>
      </c>
      <c r="F95" s="159">
        <f t="shared" si="3"/>
        <v>0</v>
      </c>
      <c r="G95" s="234" t="s">
        <v>729</v>
      </c>
      <c r="L95" s="293"/>
    </row>
    <row r="96" spans="1:12" ht="78.75" customHeight="1" x14ac:dyDescent="0.25">
      <c r="A96" s="250" t="s">
        <v>611</v>
      </c>
      <c r="B96" s="144" t="s">
        <v>612</v>
      </c>
      <c r="C96" s="147" t="s">
        <v>533</v>
      </c>
      <c r="D96" s="145">
        <v>11826</v>
      </c>
      <c r="E96" s="145">
        <f>3892+7934</f>
        <v>11826</v>
      </c>
      <c r="F96" s="159">
        <f t="shared" si="3"/>
        <v>0</v>
      </c>
      <c r="G96" s="234" t="s">
        <v>730</v>
      </c>
    </row>
    <row r="97" spans="1:7" x14ac:dyDescent="0.25">
      <c r="A97" s="253"/>
      <c r="B97" s="149"/>
      <c r="C97" s="178"/>
      <c r="D97" s="150"/>
      <c r="E97" s="150"/>
      <c r="F97" s="151"/>
      <c r="G97" s="271"/>
    </row>
    <row r="98" spans="1:7" ht="84" x14ac:dyDescent="0.25">
      <c r="A98" s="272" t="s">
        <v>535</v>
      </c>
      <c r="B98" s="139" t="s">
        <v>613</v>
      </c>
      <c r="C98" s="140" t="s">
        <v>286</v>
      </c>
      <c r="D98" s="141">
        <v>35354</v>
      </c>
      <c r="E98" s="141">
        <f>83+11676+9233+13316+817+229</f>
        <v>35354</v>
      </c>
      <c r="F98" s="141">
        <f>+D98-E98</f>
        <v>0</v>
      </c>
      <c r="G98" s="217" t="s">
        <v>706</v>
      </c>
    </row>
    <row r="99" spans="1:7" x14ac:dyDescent="0.25">
      <c r="A99" s="253"/>
      <c r="B99" s="149"/>
      <c r="C99" s="178"/>
      <c r="D99" s="150"/>
      <c r="E99" s="150"/>
      <c r="F99" s="150"/>
      <c r="G99" s="271"/>
    </row>
    <row r="100" spans="1:7" ht="57.75" customHeight="1" x14ac:dyDescent="0.25">
      <c r="A100" s="272" t="s">
        <v>537</v>
      </c>
      <c r="B100" s="139" t="s">
        <v>614</v>
      </c>
      <c r="C100" s="140" t="s">
        <v>286</v>
      </c>
      <c r="D100" s="141">
        <v>71257</v>
      </c>
      <c r="E100" s="141">
        <f>+D100</f>
        <v>71257</v>
      </c>
      <c r="F100" s="141">
        <f>+D100-E100</f>
        <v>0</v>
      </c>
      <c r="G100" s="217" t="s">
        <v>707</v>
      </c>
    </row>
    <row r="101" spans="1:7" s="258" customFormat="1" x14ac:dyDescent="0.25">
      <c r="A101" s="273"/>
      <c r="B101" s="255"/>
      <c r="C101" s="256"/>
      <c r="D101" s="257"/>
      <c r="E101" s="257"/>
      <c r="F101" s="257"/>
      <c r="G101" s="274"/>
    </row>
    <row r="102" spans="1:7" s="126" customFormat="1" ht="24" x14ac:dyDescent="0.25">
      <c r="A102" s="252" t="s">
        <v>693</v>
      </c>
      <c r="B102" s="139" t="s">
        <v>578</v>
      </c>
      <c r="C102" s="140" t="s">
        <v>635</v>
      </c>
      <c r="D102" s="141">
        <v>548</v>
      </c>
      <c r="E102" s="141">
        <v>548</v>
      </c>
      <c r="F102" s="141">
        <f>+E102-D102</f>
        <v>0</v>
      </c>
      <c r="G102" s="217" t="s">
        <v>694</v>
      </c>
    </row>
    <row r="103" spans="1:7" s="258" customFormat="1" x14ac:dyDescent="0.25">
      <c r="A103" s="287"/>
      <c r="B103" s="255"/>
      <c r="C103" s="256"/>
      <c r="D103" s="257"/>
      <c r="E103" s="257"/>
      <c r="F103" s="257"/>
      <c r="G103" s="274"/>
    </row>
    <row r="104" spans="1:7" s="126" customFormat="1" ht="24" x14ac:dyDescent="0.25">
      <c r="A104" s="252" t="s">
        <v>692</v>
      </c>
      <c r="B104" s="139" t="s">
        <v>636</v>
      </c>
      <c r="C104" s="140" t="s">
        <v>635</v>
      </c>
      <c r="D104" s="141">
        <v>144</v>
      </c>
      <c r="E104" s="141">
        <v>144</v>
      </c>
      <c r="F104" s="141">
        <f>+E104-D104</f>
        <v>0</v>
      </c>
      <c r="G104" s="217" t="s">
        <v>708</v>
      </c>
    </row>
    <row r="105" spans="1:7" x14ac:dyDescent="0.25">
      <c r="A105" s="253"/>
      <c r="B105" s="149"/>
      <c r="C105" s="178"/>
      <c r="D105" s="150"/>
      <c r="E105" s="150"/>
      <c r="F105" s="151"/>
      <c r="G105" s="271"/>
    </row>
    <row r="106" spans="1:7" x14ac:dyDescent="0.25">
      <c r="A106" s="272" t="s">
        <v>615</v>
      </c>
      <c r="B106" s="139" t="s">
        <v>564</v>
      </c>
      <c r="C106" s="140"/>
      <c r="D106" s="141">
        <f>+D85+D98+D102</f>
        <v>1679910</v>
      </c>
      <c r="E106" s="141">
        <f>+E85+E98+E102</f>
        <v>1679910</v>
      </c>
      <c r="F106" s="141">
        <f>+D106-E106</f>
        <v>0</v>
      </c>
      <c r="G106" s="217"/>
    </row>
    <row r="107" spans="1:7" x14ac:dyDescent="0.25">
      <c r="A107" s="275"/>
      <c r="B107" s="149"/>
      <c r="C107" s="178"/>
      <c r="D107" s="288"/>
      <c r="E107" s="288"/>
      <c r="F107" s="184"/>
      <c r="G107" s="276"/>
    </row>
    <row r="108" spans="1:7" x14ac:dyDescent="0.25">
      <c r="A108" s="272" t="s">
        <v>616</v>
      </c>
      <c r="B108" s="139" t="s">
        <v>617</v>
      </c>
      <c r="C108" s="140"/>
      <c r="D108" s="141">
        <f>+D89+D104+D100</f>
        <v>1578434</v>
      </c>
      <c r="E108" s="141">
        <f>+E89+E104+E100</f>
        <v>1578434</v>
      </c>
      <c r="F108" s="141">
        <f>+D108-E108</f>
        <v>0</v>
      </c>
      <c r="G108" s="277"/>
    </row>
    <row r="109" spans="1:7" x14ac:dyDescent="0.25">
      <c r="A109" s="253"/>
      <c r="B109" s="149"/>
      <c r="C109" s="178"/>
      <c r="D109" s="288"/>
      <c r="E109" s="288"/>
      <c r="F109" s="184"/>
      <c r="G109" s="276"/>
    </row>
    <row r="110" spans="1:7" x14ac:dyDescent="0.25">
      <c r="A110" s="272" t="s">
        <v>618</v>
      </c>
      <c r="B110" s="139" t="s">
        <v>619</v>
      </c>
      <c r="C110" s="140"/>
      <c r="D110" s="141">
        <f>+D106-D108</f>
        <v>101476</v>
      </c>
      <c r="E110" s="141">
        <f>+D110</f>
        <v>101476</v>
      </c>
      <c r="F110" s="141">
        <f>+D110-E110</f>
        <v>0</v>
      </c>
      <c r="G110" s="277"/>
    </row>
    <row r="111" spans="1:7" x14ac:dyDescent="0.25">
      <c r="A111" s="253"/>
      <c r="B111" s="149"/>
      <c r="C111" s="178"/>
      <c r="D111" s="289"/>
      <c r="E111" s="289"/>
      <c r="F111" s="151"/>
      <c r="G111" s="271"/>
    </row>
    <row r="112" spans="1:7" x14ac:dyDescent="0.25">
      <c r="A112" s="272" t="s">
        <v>538</v>
      </c>
      <c r="B112" s="139" t="s">
        <v>620</v>
      </c>
      <c r="C112" s="140"/>
      <c r="D112" s="141">
        <v>-7232</v>
      </c>
      <c r="E112" s="141">
        <f>+D112</f>
        <v>-7232</v>
      </c>
      <c r="F112" s="141">
        <f>+D112-E112</f>
        <v>0</v>
      </c>
      <c r="G112" s="207"/>
    </row>
    <row r="113" spans="1:7" x14ac:dyDescent="0.25">
      <c r="A113" s="253"/>
      <c r="B113" s="149"/>
      <c r="C113" s="178"/>
      <c r="D113" s="289"/>
      <c r="E113" s="289"/>
      <c r="F113" s="151"/>
      <c r="G113" s="271"/>
    </row>
    <row r="114" spans="1:7" ht="13.8" thickBot="1" x14ac:dyDescent="0.3">
      <c r="A114" s="278" t="s">
        <v>621</v>
      </c>
      <c r="B114" s="193" t="s">
        <v>622</v>
      </c>
      <c r="C114" s="279"/>
      <c r="D114" s="194">
        <f>+D110-D112</f>
        <v>108708</v>
      </c>
      <c r="E114" s="194">
        <f>+E110-E112</f>
        <v>108708</v>
      </c>
      <c r="F114" s="194">
        <f>+D114-E114</f>
        <v>0</v>
      </c>
      <c r="G114" s="280"/>
    </row>
    <row r="115" spans="1:7" x14ac:dyDescent="0.25">
      <c r="A115" s="189"/>
      <c r="B115" s="189"/>
      <c r="C115" s="189"/>
      <c r="D115" s="189"/>
      <c r="E115" s="189"/>
      <c r="F115" s="189"/>
      <c r="G115" s="189"/>
    </row>
    <row r="116" spans="1:7" x14ac:dyDescent="0.25">
      <c r="A116" s="189"/>
      <c r="B116" s="189"/>
      <c r="C116" s="189"/>
      <c r="D116" s="189"/>
      <c r="E116" s="189"/>
      <c r="F116" s="189"/>
      <c r="G116" s="189"/>
    </row>
    <row r="117" spans="1:7" ht="15.6" x14ac:dyDescent="0.3">
      <c r="A117" s="130" t="s">
        <v>539</v>
      </c>
      <c r="B117" s="131"/>
      <c r="C117" s="131"/>
      <c r="D117" s="131"/>
      <c r="E117" s="132"/>
      <c r="F117" s="133"/>
      <c r="G117" s="133"/>
    </row>
    <row r="118" spans="1:7" x14ac:dyDescent="0.25">
      <c r="A118" s="134"/>
      <c r="B118" s="131"/>
      <c r="C118" s="131"/>
      <c r="D118" s="131"/>
      <c r="E118" s="132"/>
      <c r="F118" s="133"/>
      <c r="G118" s="133"/>
    </row>
    <row r="119" spans="1:7" x14ac:dyDescent="0.25">
      <c r="A119" s="448" t="s">
        <v>475</v>
      </c>
      <c r="B119" s="448"/>
      <c r="C119" s="448"/>
      <c r="D119" s="448"/>
      <c r="E119" s="448"/>
      <c r="F119" s="448"/>
      <c r="G119" s="448"/>
    </row>
    <row r="120" spans="1:7" ht="13.8" thickBot="1" x14ac:dyDescent="0.3">
      <c r="A120" s="135"/>
      <c r="B120" s="135"/>
      <c r="C120" s="135"/>
      <c r="D120" s="135"/>
      <c r="E120" s="135"/>
      <c r="F120" s="135"/>
      <c r="G120" s="135"/>
    </row>
    <row r="121" spans="1:7" s="126" customFormat="1" ht="48" x14ac:dyDescent="0.25">
      <c r="A121" s="202" t="s">
        <v>642</v>
      </c>
      <c r="B121" s="203" t="s">
        <v>476</v>
      </c>
      <c r="C121" s="204" t="s">
        <v>477</v>
      </c>
      <c r="D121" s="204" t="s">
        <v>478</v>
      </c>
      <c r="E121" s="204" t="s">
        <v>479</v>
      </c>
      <c r="F121" s="204" t="s">
        <v>480</v>
      </c>
      <c r="G121" s="205" t="s">
        <v>481</v>
      </c>
    </row>
    <row r="122" spans="1:7" s="126" customFormat="1" ht="48" x14ac:dyDescent="0.25">
      <c r="A122" s="206" t="s">
        <v>482</v>
      </c>
      <c r="B122" s="191" t="s">
        <v>553</v>
      </c>
      <c r="C122" s="140" t="s">
        <v>657</v>
      </c>
      <c r="D122" s="141">
        <f>+D123+D124+D125+D126+D127</f>
        <v>6087157</v>
      </c>
      <c r="E122" s="141">
        <f>+E123+E124+E125+E126+E127</f>
        <v>6087157</v>
      </c>
      <c r="F122" s="141">
        <f>+D122-E122</f>
        <v>0</v>
      </c>
      <c r="G122" s="207"/>
    </row>
    <row r="123" spans="1:7" s="126" customFormat="1" x14ac:dyDescent="0.25">
      <c r="A123" s="208" t="s">
        <v>483</v>
      </c>
      <c r="B123" s="209" t="s">
        <v>554</v>
      </c>
      <c r="C123" s="144" t="s">
        <v>408</v>
      </c>
      <c r="D123" s="145">
        <v>46400</v>
      </c>
      <c r="E123" s="145">
        <f>+D123</f>
        <v>46400</v>
      </c>
      <c r="F123" s="145">
        <f t="shared" ref="F123:F127" si="4">+D123-E123</f>
        <v>0</v>
      </c>
      <c r="G123" s="210"/>
    </row>
    <row r="124" spans="1:7" s="126" customFormat="1" ht="34.200000000000003" x14ac:dyDescent="0.25">
      <c r="A124" s="211" t="s">
        <v>484</v>
      </c>
      <c r="B124" s="212" t="s">
        <v>555</v>
      </c>
      <c r="C124" s="147" t="s">
        <v>485</v>
      </c>
      <c r="D124" s="159">
        <v>5662917</v>
      </c>
      <c r="E124" s="145">
        <v>5662917</v>
      </c>
      <c r="F124" s="145">
        <f t="shared" si="4"/>
        <v>0</v>
      </c>
      <c r="G124" s="243" t="s">
        <v>643</v>
      </c>
    </row>
    <row r="125" spans="1:7" s="126" customFormat="1" ht="34.200000000000003" x14ac:dyDescent="0.25">
      <c r="A125" s="211" t="s">
        <v>486</v>
      </c>
      <c r="B125" s="212" t="s">
        <v>556</v>
      </c>
      <c r="C125" s="147" t="s">
        <v>644</v>
      </c>
      <c r="D125" s="145">
        <v>46430</v>
      </c>
      <c r="E125" s="145">
        <f t="shared" ref="E125" si="5">+D125</f>
        <v>46430</v>
      </c>
      <c r="F125" s="145">
        <f t="shared" si="4"/>
        <v>0</v>
      </c>
      <c r="G125" s="213" t="s">
        <v>645</v>
      </c>
    </row>
    <row r="126" spans="1:7" s="126" customFormat="1" x14ac:dyDescent="0.25">
      <c r="A126" s="208" t="s">
        <v>487</v>
      </c>
      <c r="B126" s="209" t="s">
        <v>557</v>
      </c>
      <c r="C126" s="147" t="s">
        <v>488</v>
      </c>
      <c r="D126" s="145">
        <v>0</v>
      </c>
      <c r="E126" s="145">
        <v>0</v>
      </c>
      <c r="F126" s="145">
        <f t="shared" si="4"/>
        <v>0</v>
      </c>
      <c r="G126" s="213"/>
    </row>
    <row r="127" spans="1:7" s="126" customFormat="1" x14ac:dyDescent="0.25">
      <c r="A127" s="208" t="s">
        <v>489</v>
      </c>
      <c r="B127" s="209" t="s">
        <v>558</v>
      </c>
      <c r="C127" s="144" t="s">
        <v>559</v>
      </c>
      <c r="D127" s="145">
        <v>331410</v>
      </c>
      <c r="E127" s="145">
        <f>+D127</f>
        <v>331410</v>
      </c>
      <c r="F127" s="145">
        <f t="shared" si="4"/>
        <v>0</v>
      </c>
      <c r="G127" s="213"/>
    </row>
    <row r="128" spans="1:7" s="126" customFormat="1" x14ac:dyDescent="0.25">
      <c r="A128" s="208"/>
      <c r="B128" s="149"/>
      <c r="C128" s="149"/>
      <c r="D128" s="150"/>
      <c r="E128" s="150"/>
      <c r="F128" s="151"/>
      <c r="G128" s="214"/>
    </row>
    <row r="129" spans="1:7" s="126" customFormat="1" ht="36" x14ac:dyDescent="0.25">
      <c r="A129" s="215" t="s">
        <v>490</v>
      </c>
      <c r="B129" s="191" t="s">
        <v>560</v>
      </c>
      <c r="C129" s="140" t="s">
        <v>491</v>
      </c>
      <c r="D129" s="141">
        <f>SUM(D130:D133)</f>
        <v>737067</v>
      </c>
      <c r="E129" s="141">
        <f>SUM(E130:E133)</f>
        <v>737067</v>
      </c>
      <c r="F129" s="216">
        <f>+E129-D129</f>
        <v>0</v>
      </c>
      <c r="G129" s="217" t="s">
        <v>646</v>
      </c>
    </row>
    <row r="130" spans="1:7" s="126" customFormat="1" x14ac:dyDescent="0.25">
      <c r="A130" s="208" t="s">
        <v>492</v>
      </c>
      <c r="B130" s="209" t="s">
        <v>561</v>
      </c>
      <c r="C130" s="144" t="s">
        <v>562</v>
      </c>
      <c r="D130" s="159">
        <v>30336</v>
      </c>
      <c r="E130" s="159">
        <v>30336</v>
      </c>
      <c r="F130" s="159">
        <f>+E130-D130</f>
        <v>0</v>
      </c>
      <c r="G130" s="245"/>
    </row>
    <row r="131" spans="1:7" s="126" customFormat="1" ht="79.8" x14ac:dyDescent="0.25">
      <c r="A131" s="211" t="s">
        <v>493</v>
      </c>
      <c r="B131" s="212" t="s">
        <v>563</v>
      </c>
      <c r="C131" s="147" t="s">
        <v>488</v>
      </c>
      <c r="D131" s="145">
        <v>40185</v>
      </c>
      <c r="E131" s="145">
        <v>40185</v>
      </c>
      <c r="F131" s="159">
        <f>+E131-D131</f>
        <v>0</v>
      </c>
      <c r="G131" s="243" t="s">
        <v>652</v>
      </c>
    </row>
    <row r="132" spans="1:7" s="126" customFormat="1" ht="22.8" x14ac:dyDescent="0.25">
      <c r="A132" s="208" t="s">
        <v>494</v>
      </c>
      <c r="B132" s="209" t="s">
        <v>564</v>
      </c>
      <c r="C132" s="144" t="s">
        <v>495</v>
      </c>
      <c r="D132" s="145">
        <v>613</v>
      </c>
      <c r="E132" s="145">
        <f>+D132</f>
        <v>613</v>
      </c>
      <c r="F132" s="145">
        <f>+E132-D132</f>
        <v>0</v>
      </c>
      <c r="G132" s="213" t="s">
        <v>647</v>
      </c>
    </row>
    <row r="133" spans="1:7" s="126" customFormat="1" ht="22.8" x14ac:dyDescent="0.25">
      <c r="A133" s="208" t="s">
        <v>496</v>
      </c>
      <c r="B133" s="209" t="s">
        <v>565</v>
      </c>
      <c r="C133" s="144" t="s">
        <v>566</v>
      </c>
      <c r="D133" s="145">
        <v>665933</v>
      </c>
      <c r="E133" s="145">
        <f>+D133</f>
        <v>665933</v>
      </c>
      <c r="F133" s="145">
        <f>+E133-D133</f>
        <v>0</v>
      </c>
      <c r="G133" s="213" t="s">
        <v>648</v>
      </c>
    </row>
    <row r="134" spans="1:7" s="126" customFormat="1" x14ac:dyDescent="0.25">
      <c r="A134" s="208"/>
      <c r="B134" s="149"/>
      <c r="C134" s="149"/>
      <c r="D134" s="150"/>
      <c r="E134" s="150"/>
      <c r="F134" s="151"/>
      <c r="G134" s="218"/>
    </row>
    <row r="135" spans="1:7" s="126" customFormat="1" ht="72" x14ac:dyDescent="0.25">
      <c r="A135" s="215" t="s">
        <v>497</v>
      </c>
      <c r="B135" s="219" t="s">
        <v>567</v>
      </c>
      <c r="C135" s="140" t="s">
        <v>498</v>
      </c>
      <c r="D135" s="141">
        <v>55359</v>
      </c>
      <c r="E135" s="141">
        <v>55359</v>
      </c>
      <c r="F135" s="141">
        <f>+E135-D135</f>
        <v>0</v>
      </c>
      <c r="G135" s="217" t="s">
        <v>649</v>
      </c>
    </row>
    <row r="136" spans="1:7" s="126" customFormat="1" ht="13.8" thickBot="1" x14ac:dyDescent="0.3">
      <c r="A136" s="220" t="s">
        <v>499</v>
      </c>
      <c r="B136" s="221"/>
      <c r="C136" s="152"/>
      <c r="D136" s="153">
        <f>+D122+D129+D135</f>
        <v>6879583</v>
      </c>
      <c r="E136" s="153">
        <f>+E122+E129+E135</f>
        <v>6879583</v>
      </c>
      <c r="F136" s="153">
        <f>+E136-D136</f>
        <v>0</v>
      </c>
      <c r="G136" s="222"/>
    </row>
    <row r="137" spans="1:7" s="126" customFormat="1" ht="13.8" thickBot="1" x14ac:dyDescent="0.3">
      <c r="A137" s="223"/>
      <c r="B137" s="224"/>
      <c r="C137" s="154"/>
      <c r="D137" s="224"/>
      <c r="E137" s="154"/>
      <c r="F137" s="155"/>
      <c r="G137" s="225"/>
    </row>
    <row r="138" spans="1:7" s="126" customFormat="1" ht="24" x14ac:dyDescent="0.25">
      <c r="A138" s="226" t="s">
        <v>500</v>
      </c>
      <c r="B138" s="227" t="s">
        <v>568</v>
      </c>
      <c r="C138" s="156" t="s">
        <v>501</v>
      </c>
      <c r="D138" s="228">
        <v>2863857</v>
      </c>
      <c r="E138" s="157">
        <f>+D138</f>
        <v>2863857</v>
      </c>
      <c r="F138" s="157">
        <f>+E138-D138</f>
        <v>0</v>
      </c>
      <c r="G138" s="229" t="s">
        <v>650</v>
      </c>
    </row>
    <row r="139" spans="1:7" s="126" customFormat="1" x14ac:dyDescent="0.25">
      <c r="A139" s="208"/>
      <c r="B139" s="149"/>
      <c r="C139" s="149"/>
      <c r="D139" s="150"/>
      <c r="E139" s="150"/>
      <c r="F139" s="151"/>
      <c r="G139" s="218"/>
    </row>
    <row r="140" spans="1:7" s="126" customFormat="1" ht="48" x14ac:dyDescent="0.25">
      <c r="A140" s="215" t="s">
        <v>502</v>
      </c>
      <c r="B140" s="219" t="s">
        <v>586</v>
      </c>
      <c r="C140" s="140" t="s">
        <v>651</v>
      </c>
      <c r="D140" s="141">
        <v>141118</v>
      </c>
      <c r="E140" s="141">
        <v>141118</v>
      </c>
      <c r="F140" s="141">
        <f>+E140-D140</f>
        <v>0</v>
      </c>
      <c r="G140" s="242" t="s">
        <v>658</v>
      </c>
    </row>
    <row r="141" spans="1:7" s="126" customFormat="1" x14ac:dyDescent="0.25">
      <c r="A141" s="208"/>
      <c r="B141" s="149"/>
      <c r="C141" s="149"/>
      <c r="D141" s="150"/>
      <c r="E141" s="150"/>
      <c r="F141" s="151"/>
      <c r="G141" s="218"/>
    </row>
    <row r="142" spans="1:7" s="126" customFormat="1" ht="36" x14ac:dyDescent="0.25">
      <c r="A142" s="215" t="s">
        <v>667</v>
      </c>
      <c r="B142" s="219" t="s">
        <v>588</v>
      </c>
      <c r="C142" s="140" t="s">
        <v>682</v>
      </c>
      <c r="D142" s="141">
        <f>SUM(D143:D146)</f>
        <v>2867349</v>
      </c>
      <c r="E142" s="141">
        <f>+D142</f>
        <v>2867349</v>
      </c>
      <c r="F142" s="141">
        <f>+E142-D142</f>
        <v>0</v>
      </c>
      <c r="G142" s="230" t="s">
        <v>659</v>
      </c>
    </row>
    <row r="143" spans="1:7" s="126" customFormat="1" ht="22.8" x14ac:dyDescent="0.25">
      <c r="A143" s="208" t="s">
        <v>503</v>
      </c>
      <c r="B143" s="209" t="s">
        <v>660</v>
      </c>
      <c r="C143" s="147" t="s">
        <v>504</v>
      </c>
      <c r="D143" s="145">
        <v>2770276</v>
      </c>
      <c r="E143" s="145">
        <f>+D143</f>
        <v>2770276</v>
      </c>
      <c r="F143" s="145">
        <f>+E143-D143</f>
        <v>0</v>
      </c>
      <c r="G143" s="213" t="s">
        <v>661</v>
      </c>
    </row>
    <row r="144" spans="1:7" s="126" customFormat="1" x14ac:dyDescent="0.25">
      <c r="A144" s="208" t="s">
        <v>625</v>
      </c>
      <c r="B144" s="209" t="s">
        <v>569</v>
      </c>
      <c r="C144" s="144" t="s">
        <v>506</v>
      </c>
      <c r="D144" s="145">
        <v>0</v>
      </c>
      <c r="E144" s="145">
        <v>0</v>
      </c>
      <c r="F144" s="145">
        <f>+E144-D144</f>
        <v>0</v>
      </c>
      <c r="G144" s="232"/>
    </row>
    <row r="145" spans="1:7" s="126" customFormat="1" ht="68.400000000000006" x14ac:dyDescent="0.25">
      <c r="A145" s="211" t="s">
        <v>663</v>
      </c>
      <c r="B145" s="209" t="s">
        <v>571</v>
      </c>
      <c r="C145" s="147" t="s">
        <v>505</v>
      </c>
      <c r="D145" s="159">
        <v>38781</v>
      </c>
      <c r="E145" s="159">
        <v>38781</v>
      </c>
      <c r="F145" s="145">
        <f>+E145-D145</f>
        <v>0</v>
      </c>
      <c r="G145" s="148" t="s">
        <v>662</v>
      </c>
    </row>
    <row r="146" spans="1:7" s="126" customFormat="1" x14ac:dyDescent="0.25">
      <c r="A146" s="208" t="s">
        <v>626</v>
      </c>
      <c r="B146" s="209" t="s">
        <v>589</v>
      </c>
      <c r="C146" s="144" t="s">
        <v>559</v>
      </c>
      <c r="D146" s="159">
        <v>58292</v>
      </c>
      <c r="E146" s="159">
        <f>+D146</f>
        <v>58292</v>
      </c>
      <c r="F146" s="159">
        <f>+E146-D146</f>
        <v>0</v>
      </c>
      <c r="G146" s="231"/>
    </row>
    <row r="147" spans="1:7" s="126" customFormat="1" x14ac:dyDescent="0.25">
      <c r="A147" s="208"/>
      <c r="B147" s="149"/>
      <c r="C147" s="149"/>
      <c r="D147" s="150"/>
      <c r="E147" s="150"/>
      <c r="F147" s="151"/>
      <c r="G147" s="218"/>
    </row>
    <row r="148" spans="1:7" s="126" customFormat="1" ht="36" x14ac:dyDescent="0.25">
      <c r="A148" s="215" t="s">
        <v>668</v>
      </c>
      <c r="B148" s="219" t="s">
        <v>591</v>
      </c>
      <c r="C148" s="140" t="s">
        <v>507</v>
      </c>
      <c r="D148" s="141">
        <f>SUM(D149:D155)</f>
        <v>934438</v>
      </c>
      <c r="E148" s="141">
        <f>SUM(E149:E155)</f>
        <v>934438</v>
      </c>
      <c r="F148" s="141">
        <f t="shared" ref="F148:F154" si="6">+E148-D148</f>
        <v>0</v>
      </c>
      <c r="G148" s="230" t="s">
        <v>664</v>
      </c>
    </row>
    <row r="149" spans="1:7" s="126" customFormat="1" ht="34.200000000000003" x14ac:dyDescent="0.25">
      <c r="A149" s="211" t="s">
        <v>503</v>
      </c>
      <c r="B149" s="209" t="s">
        <v>666</v>
      </c>
      <c r="C149" s="144" t="s">
        <v>504</v>
      </c>
      <c r="D149" s="145">
        <v>738366</v>
      </c>
      <c r="E149" s="145">
        <f>+D149</f>
        <v>738366</v>
      </c>
      <c r="F149" s="145">
        <f>+E149-D149</f>
        <v>0</v>
      </c>
      <c r="G149" s="213" t="s">
        <v>665</v>
      </c>
    </row>
    <row r="150" spans="1:7" s="126" customFormat="1" ht="91.2" x14ac:dyDescent="0.25">
      <c r="A150" s="211" t="s">
        <v>508</v>
      </c>
      <c r="B150" s="212" t="s">
        <v>572</v>
      </c>
      <c r="C150" s="147" t="s">
        <v>506</v>
      </c>
      <c r="D150" s="145">
        <v>69609</v>
      </c>
      <c r="E150" s="145">
        <f>+D150</f>
        <v>69609</v>
      </c>
      <c r="F150" s="145">
        <f>+D150-E150</f>
        <v>0</v>
      </c>
      <c r="G150" s="213" t="s">
        <v>687</v>
      </c>
    </row>
    <row r="151" spans="1:7" s="126" customFormat="1" ht="102.6" x14ac:dyDescent="0.25">
      <c r="A151" s="211" t="s">
        <v>509</v>
      </c>
      <c r="B151" s="212" t="s">
        <v>573</v>
      </c>
      <c r="C151" s="147" t="s">
        <v>506</v>
      </c>
      <c r="D151" s="145">
        <v>61809</v>
      </c>
      <c r="E151" s="145">
        <v>61809</v>
      </c>
      <c r="F151" s="145">
        <f t="shared" si="6"/>
        <v>0</v>
      </c>
      <c r="G151" s="213" t="s">
        <v>688</v>
      </c>
    </row>
    <row r="152" spans="1:7" s="126" customFormat="1" ht="22.8" x14ac:dyDescent="0.25">
      <c r="A152" s="241" t="s">
        <v>510</v>
      </c>
      <c r="B152" s="147" t="s">
        <v>574</v>
      </c>
      <c r="C152" s="147" t="s">
        <v>506</v>
      </c>
      <c r="D152" s="145">
        <v>6625</v>
      </c>
      <c r="E152" s="145">
        <f>+D152</f>
        <v>6625</v>
      </c>
      <c r="F152" s="159">
        <f>+D152-E152</f>
        <v>0</v>
      </c>
      <c r="G152" s="213" t="s">
        <v>669</v>
      </c>
    </row>
    <row r="153" spans="1:7" s="126" customFormat="1" ht="91.2" x14ac:dyDescent="0.25">
      <c r="A153" s="233" t="s">
        <v>511</v>
      </c>
      <c r="B153" s="212" t="s">
        <v>596</v>
      </c>
      <c r="C153" s="147" t="s">
        <v>506</v>
      </c>
      <c r="D153" s="145">
        <v>19187</v>
      </c>
      <c r="E153" s="145">
        <f>+D153</f>
        <v>19187</v>
      </c>
      <c r="F153" s="145">
        <f t="shared" si="6"/>
        <v>0</v>
      </c>
      <c r="G153" s="213" t="s">
        <v>686</v>
      </c>
    </row>
    <row r="154" spans="1:7" s="126" customFormat="1" ht="102.6" x14ac:dyDescent="0.25">
      <c r="A154" s="211" t="s">
        <v>512</v>
      </c>
      <c r="B154" s="212" t="s">
        <v>597</v>
      </c>
      <c r="C154" s="147" t="s">
        <v>506</v>
      </c>
      <c r="D154" s="159">
        <v>6130</v>
      </c>
      <c r="E154" s="159">
        <f>+D154</f>
        <v>6130</v>
      </c>
      <c r="F154" s="159">
        <f t="shared" si="6"/>
        <v>0</v>
      </c>
      <c r="G154" s="244" t="s">
        <v>689</v>
      </c>
    </row>
    <row r="155" spans="1:7" s="126" customFormat="1" ht="148.19999999999999" x14ac:dyDescent="0.25">
      <c r="A155" s="211" t="s">
        <v>513</v>
      </c>
      <c r="B155" s="212" t="s">
        <v>670</v>
      </c>
      <c r="C155" s="147" t="s">
        <v>514</v>
      </c>
      <c r="D155" s="145">
        <f>389+32323</f>
        <v>32712</v>
      </c>
      <c r="E155" s="145">
        <v>32712</v>
      </c>
      <c r="F155" s="159">
        <f>+E155-D155</f>
        <v>0</v>
      </c>
      <c r="G155" s="234" t="s">
        <v>690</v>
      </c>
    </row>
    <row r="156" spans="1:7" s="126" customFormat="1" x14ac:dyDescent="0.25">
      <c r="A156" s="208"/>
      <c r="B156" s="149"/>
      <c r="C156" s="149"/>
      <c r="D156" s="150"/>
      <c r="E156" s="150"/>
      <c r="F156" s="151"/>
      <c r="G156" s="218"/>
    </row>
    <row r="157" spans="1:7" s="126" customFormat="1" ht="168" x14ac:dyDescent="0.25">
      <c r="A157" s="215" t="s">
        <v>515</v>
      </c>
      <c r="B157" s="219" t="s">
        <v>598</v>
      </c>
      <c r="C157" s="140" t="s">
        <v>516</v>
      </c>
      <c r="D157" s="141">
        <v>72821</v>
      </c>
      <c r="E157" s="141">
        <v>72821</v>
      </c>
      <c r="F157" s="141">
        <f>+E157-D157</f>
        <v>0</v>
      </c>
      <c r="G157" s="230" t="s">
        <v>671</v>
      </c>
    </row>
    <row r="158" spans="1:7" s="126" customFormat="1" ht="13.8" thickBot="1" x14ac:dyDescent="0.3">
      <c r="A158" s="201" t="s">
        <v>517</v>
      </c>
      <c r="B158" s="235"/>
      <c r="C158" s="236"/>
      <c r="D158" s="237">
        <f>+D138+D140+D142+D148+D157</f>
        <v>6879583</v>
      </c>
      <c r="E158" s="237">
        <f>+E138+E140+E142+E148+E157</f>
        <v>6879583</v>
      </c>
      <c r="F158" s="237">
        <f>+E158-D158</f>
        <v>0</v>
      </c>
      <c r="G158" s="238"/>
    </row>
    <row r="159" spans="1:7" x14ac:dyDescent="0.25">
      <c r="A159" s="189"/>
      <c r="B159" s="189"/>
      <c r="C159" s="189"/>
      <c r="D159" s="189"/>
      <c r="E159" s="189"/>
      <c r="F159" s="189"/>
      <c r="G159" s="189"/>
    </row>
    <row r="160" spans="1:7" x14ac:dyDescent="0.25">
      <c r="A160" s="189"/>
      <c r="B160" s="189"/>
      <c r="C160" s="189"/>
      <c r="D160" s="189"/>
      <c r="E160" s="189"/>
      <c r="F160" s="189"/>
      <c r="G160" s="189"/>
    </row>
    <row r="161" spans="1:7" s="126" customFormat="1" ht="15.6" x14ac:dyDescent="0.3">
      <c r="A161" s="130" t="s">
        <v>653</v>
      </c>
      <c r="B161" s="160"/>
      <c r="C161" s="161"/>
      <c r="D161" s="162"/>
      <c r="E161" s="162"/>
      <c r="F161" s="132"/>
      <c r="G161" s="132"/>
    </row>
    <row r="162" spans="1:7" x14ac:dyDescent="0.25">
      <c r="A162" s="134"/>
      <c r="B162" s="160"/>
      <c r="C162" s="161"/>
      <c r="D162" s="162"/>
      <c r="E162" s="132"/>
      <c r="F162" s="132"/>
      <c r="G162" s="132"/>
    </row>
    <row r="163" spans="1:7" x14ac:dyDescent="0.25">
      <c r="A163" s="445" t="s">
        <v>475</v>
      </c>
      <c r="B163" s="445"/>
      <c r="C163" s="445"/>
      <c r="D163" s="445"/>
      <c r="E163" s="445"/>
      <c r="F163" s="445"/>
      <c r="G163" s="445"/>
    </row>
    <row r="164" spans="1:7" ht="13.8" thickBot="1" x14ac:dyDescent="0.3">
      <c r="A164" s="163"/>
      <c r="B164" s="164"/>
      <c r="C164" s="165"/>
      <c r="D164" s="166"/>
      <c r="E164" s="166"/>
      <c r="F164" s="167"/>
      <c r="G164" s="168"/>
    </row>
    <row r="165" spans="1:7" s="126" customFormat="1" ht="36.6" thickBot="1" x14ac:dyDescent="0.3">
      <c r="A165" s="169" t="s">
        <v>519</v>
      </c>
      <c r="B165" s="170" t="s">
        <v>520</v>
      </c>
      <c r="C165" s="136" t="s">
        <v>521</v>
      </c>
      <c r="D165" s="136" t="s">
        <v>478</v>
      </c>
      <c r="E165" s="136" t="s">
        <v>479</v>
      </c>
      <c r="F165" s="171" t="s">
        <v>480</v>
      </c>
      <c r="G165" s="172" t="s">
        <v>481</v>
      </c>
    </row>
    <row r="166" spans="1:7" s="126" customFormat="1" x14ac:dyDescent="0.25">
      <c r="A166" s="173" t="s">
        <v>623</v>
      </c>
      <c r="B166" s="174" t="s">
        <v>601</v>
      </c>
      <c r="C166" s="175"/>
      <c r="D166" s="176">
        <f>+D167+D168</f>
        <v>675611</v>
      </c>
      <c r="E166" s="176">
        <f>+E167+E168</f>
        <v>675611</v>
      </c>
      <c r="F166" s="176">
        <f>+E166-D166</f>
        <v>0</v>
      </c>
      <c r="G166" s="177"/>
    </row>
    <row r="167" spans="1:7" s="126" customFormat="1" ht="22.8" x14ac:dyDescent="0.25">
      <c r="A167" s="146" t="s">
        <v>522</v>
      </c>
      <c r="B167" s="147" t="s">
        <v>602</v>
      </c>
      <c r="C167" s="147" t="s">
        <v>280</v>
      </c>
      <c r="D167" s="145">
        <v>642479</v>
      </c>
      <c r="E167" s="145">
        <f>+D167</f>
        <v>642479</v>
      </c>
      <c r="F167" s="145">
        <f>+E167-D167</f>
        <v>0</v>
      </c>
      <c r="G167" s="158"/>
    </row>
    <row r="168" spans="1:7" s="126" customFormat="1" ht="136.80000000000001" x14ac:dyDescent="0.25">
      <c r="A168" s="146" t="s">
        <v>523</v>
      </c>
      <c r="B168" s="147" t="s">
        <v>603</v>
      </c>
      <c r="C168" s="147" t="s">
        <v>524</v>
      </c>
      <c r="D168" s="159">
        <v>33132</v>
      </c>
      <c r="E168" s="159">
        <v>33132</v>
      </c>
      <c r="F168" s="159">
        <f>+E168-D168</f>
        <v>0</v>
      </c>
      <c r="G168" s="181" t="s">
        <v>672</v>
      </c>
    </row>
    <row r="169" spans="1:7" s="126" customFormat="1" x14ac:dyDescent="0.25">
      <c r="A169" s="200"/>
      <c r="B169" s="149"/>
      <c r="C169" s="178"/>
      <c r="D169" s="150"/>
      <c r="E169" s="150"/>
      <c r="F169" s="151"/>
      <c r="G169" s="179"/>
    </row>
    <row r="170" spans="1:7" s="126" customFormat="1" ht="48" x14ac:dyDescent="0.25">
      <c r="A170" s="272" t="s">
        <v>624</v>
      </c>
      <c r="B170" s="139" t="s">
        <v>604</v>
      </c>
      <c r="C170" s="140"/>
      <c r="D170" s="141">
        <f>SUM(D171:D177)</f>
        <v>1070376</v>
      </c>
      <c r="E170" s="141">
        <f>SUM(E171:E177)</f>
        <v>1070376</v>
      </c>
      <c r="F170" s="141">
        <f t="shared" ref="F170:F176" si="7">+E170-D170</f>
        <v>0</v>
      </c>
      <c r="G170" s="180" t="s">
        <v>683</v>
      </c>
    </row>
    <row r="171" spans="1:7" s="126" customFormat="1" ht="22.8" x14ac:dyDescent="0.25">
      <c r="A171" s="250" t="s">
        <v>525</v>
      </c>
      <c r="B171" s="147" t="s">
        <v>605</v>
      </c>
      <c r="C171" s="147" t="s">
        <v>282</v>
      </c>
      <c r="D171" s="159">
        <v>254644</v>
      </c>
      <c r="E171" s="159">
        <v>254644</v>
      </c>
      <c r="F171" s="159">
        <f>+D171-E171</f>
        <v>0</v>
      </c>
      <c r="G171" s="181" t="s">
        <v>673</v>
      </c>
    </row>
    <row r="172" spans="1:7" s="126" customFormat="1" ht="57" x14ac:dyDescent="0.25">
      <c r="A172" s="241" t="s">
        <v>526</v>
      </c>
      <c r="B172" s="144" t="s">
        <v>606</v>
      </c>
      <c r="C172" s="147" t="s">
        <v>527</v>
      </c>
      <c r="D172" s="145">
        <v>189951</v>
      </c>
      <c r="E172" s="145">
        <v>189951</v>
      </c>
      <c r="F172" s="145">
        <f>+D172-E172</f>
        <v>0</v>
      </c>
      <c r="G172" s="148" t="s">
        <v>674</v>
      </c>
    </row>
    <row r="173" spans="1:7" s="126" customFormat="1" x14ac:dyDescent="0.25">
      <c r="A173" s="241" t="s">
        <v>528</v>
      </c>
      <c r="B173" s="144" t="s">
        <v>607</v>
      </c>
      <c r="C173" s="147" t="s">
        <v>529</v>
      </c>
      <c r="D173" s="145">
        <v>496444</v>
      </c>
      <c r="E173" s="145">
        <f>+D173</f>
        <v>496444</v>
      </c>
      <c r="F173" s="145">
        <f t="shared" si="7"/>
        <v>0</v>
      </c>
      <c r="G173" s="181"/>
    </row>
    <row r="174" spans="1:7" s="126" customFormat="1" ht="114" x14ac:dyDescent="0.25">
      <c r="A174" s="241" t="s">
        <v>530</v>
      </c>
      <c r="B174" s="144" t="s">
        <v>608</v>
      </c>
      <c r="C174" s="147" t="s">
        <v>531</v>
      </c>
      <c r="D174" s="145">
        <v>89098</v>
      </c>
      <c r="E174" s="159">
        <f>+D174</f>
        <v>89098</v>
      </c>
      <c r="F174" s="145">
        <f>+E174-D174</f>
        <v>0</v>
      </c>
      <c r="G174" s="148" t="s">
        <v>675</v>
      </c>
    </row>
    <row r="175" spans="1:7" s="126" customFormat="1" ht="57" x14ac:dyDescent="0.25">
      <c r="A175" s="250" t="s">
        <v>532</v>
      </c>
      <c r="B175" s="144" t="s">
        <v>609</v>
      </c>
      <c r="C175" s="147" t="s">
        <v>533</v>
      </c>
      <c r="D175" s="145">
        <v>1510</v>
      </c>
      <c r="E175" s="145">
        <f>+D175</f>
        <v>1510</v>
      </c>
      <c r="F175" s="145">
        <f t="shared" si="7"/>
        <v>0</v>
      </c>
      <c r="G175" s="148" t="s">
        <v>676</v>
      </c>
    </row>
    <row r="176" spans="1:7" s="126" customFormat="1" ht="91.2" x14ac:dyDescent="0.25">
      <c r="A176" s="241" t="s">
        <v>534</v>
      </c>
      <c r="B176" s="144" t="s">
        <v>610</v>
      </c>
      <c r="C176" s="147" t="s">
        <v>531</v>
      </c>
      <c r="D176" s="145">
        <v>28714</v>
      </c>
      <c r="E176" s="145">
        <v>28714</v>
      </c>
      <c r="F176" s="145">
        <f t="shared" si="7"/>
        <v>0</v>
      </c>
      <c r="G176" s="148" t="s">
        <v>677</v>
      </c>
    </row>
    <row r="177" spans="1:7" s="126" customFormat="1" ht="57" x14ac:dyDescent="0.25">
      <c r="A177" s="250" t="s">
        <v>611</v>
      </c>
      <c r="B177" s="144" t="s">
        <v>612</v>
      </c>
      <c r="C177" s="147" t="s">
        <v>533</v>
      </c>
      <c r="D177" s="145">
        <v>10015</v>
      </c>
      <c r="E177" s="145">
        <f>+D177</f>
        <v>10015</v>
      </c>
      <c r="F177" s="145">
        <f>+E177-D177</f>
        <v>0</v>
      </c>
      <c r="G177" s="148" t="s">
        <v>718</v>
      </c>
    </row>
    <row r="178" spans="1:7" s="126" customFormat="1" x14ac:dyDescent="0.25">
      <c r="A178" s="200"/>
      <c r="B178" s="149"/>
      <c r="C178" s="178"/>
      <c r="D178" s="150"/>
      <c r="E178" s="150"/>
      <c r="F178" s="151"/>
      <c r="G178" s="179"/>
    </row>
    <row r="179" spans="1:7" s="126" customFormat="1" ht="72" x14ac:dyDescent="0.25">
      <c r="A179" s="272" t="s">
        <v>535</v>
      </c>
      <c r="B179" s="139" t="s">
        <v>613</v>
      </c>
      <c r="C179" s="140" t="s">
        <v>536</v>
      </c>
      <c r="D179" s="141">
        <v>21291</v>
      </c>
      <c r="E179" s="141">
        <f>+D179</f>
        <v>21291</v>
      </c>
      <c r="F179" s="141">
        <f>+E179-D179</f>
        <v>0</v>
      </c>
      <c r="G179" s="180" t="s">
        <v>678</v>
      </c>
    </row>
    <row r="180" spans="1:7" s="126" customFormat="1" x14ac:dyDescent="0.25">
      <c r="A180" s="253"/>
      <c r="B180" s="149"/>
      <c r="C180" s="178"/>
      <c r="D180" s="150"/>
      <c r="E180" s="150"/>
      <c r="F180" s="150"/>
      <c r="G180" s="179"/>
    </row>
    <row r="181" spans="1:7" s="126" customFormat="1" ht="72" x14ac:dyDescent="0.25">
      <c r="A181" s="272" t="s">
        <v>537</v>
      </c>
      <c r="B181" s="139" t="s">
        <v>614</v>
      </c>
      <c r="C181" s="140" t="s">
        <v>536</v>
      </c>
      <c r="D181" s="141">
        <v>125932</v>
      </c>
      <c r="E181" s="141">
        <f>+D181</f>
        <v>125932</v>
      </c>
      <c r="F181" s="141">
        <f t="shared" ref="F181" si="8">+E181-D181</f>
        <v>0</v>
      </c>
      <c r="G181" s="180" t="s">
        <v>679</v>
      </c>
    </row>
    <row r="182" spans="1:7" s="126" customFormat="1" x14ac:dyDescent="0.25">
      <c r="A182" s="200"/>
      <c r="B182" s="149"/>
      <c r="C182" s="178"/>
      <c r="D182" s="150"/>
      <c r="E182" s="150"/>
      <c r="F182" s="151"/>
      <c r="G182" s="179"/>
    </row>
    <row r="183" spans="1:7" s="126" customFormat="1" ht="24" x14ac:dyDescent="0.25">
      <c r="A183" s="252" t="s">
        <v>692</v>
      </c>
      <c r="B183" s="139" t="s">
        <v>636</v>
      </c>
      <c r="C183" s="140" t="s">
        <v>635</v>
      </c>
      <c r="D183" s="141">
        <v>1644</v>
      </c>
      <c r="E183" s="141">
        <f>+D183</f>
        <v>1644</v>
      </c>
      <c r="F183" s="141">
        <f>+E183-D183</f>
        <v>0</v>
      </c>
      <c r="G183" s="180" t="s">
        <v>680</v>
      </c>
    </row>
    <row r="184" spans="1:7" s="126" customFormat="1" x14ac:dyDescent="0.25">
      <c r="A184" s="253"/>
      <c r="B184" s="149"/>
      <c r="C184" s="178"/>
      <c r="D184" s="183"/>
      <c r="E184" s="183"/>
      <c r="F184" s="184"/>
      <c r="G184" s="185"/>
    </row>
    <row r="185" spans="1:7" s="126" customFormat="1" x14ac:dyDescent="0.25">
      <c r="A185" s="272" t="s">
        <v>615</v>
      </c>
      <c r="B185" s="139" t="s">
        <v>564</v>
      </c>
      <c r="C185" s="140"/>
      <c r="D185" s="141">
        <f>+D179+D166</f>
        <v>696902</v>
      </c>
      <c r="E185" s="141">
        <f>+E179+E166</f>
        <v>696902</v>
      </c>
      <c r="F185" s="141">
        <f>+D185-E185</f>
        <v>0</v>
      </c>
      <c r="G185" s="182"/>
    </row>
    <row r="186" spans="1:7" s="126" customFormat="1" x14ac:dyDescent="0.25">
      <c r="A186" s="275"/>
      <c r="B186" s="149"/>
      <c r="C186" s="178"/>
      <c r="D186" s="183"/>
      <c r="E186" s="183"/>
      <c r="F186" s="184"/>
      <c r="G186" s="185"/>
    </row>
    <row r="187" spans="1:7" s="126" customFormat="1" x14ac:dyDescent="0.25">
      <c r="A187" s="272" t="s">
        <v>616</v>
      </c>
      <c r="B187" s="139" t="s">
        <v>617</v>
      </c>
      <c r="C187" s="140"/>
      <c r="D187" s="141">
        <f>+D181+D170+D183</f>
        <v>1197952</v>
      </c>
      <c r="E187" s="141">
        <f>+E181+E170+E183</f>
        <v>1197952</v>
      </c>
      <c r="F187" s="141">
        <f>+E187-D187</f>
        <v>0</v>
      </c>
      <c r="G187" s="182"/>
    </row>
    <row r="188" spans="1:7" s="126" customFormat="1" x14ac:dyDescent="0.25">
      <c r="A188" s="253"/>
      <c r="B188" s="149"/>
      <c r="C188" s="178"/>
      <c r="D188" s="150"/>
      <c r="E188" s="150"/>
      <c r="F188" s="151"/>
      <c r="G188" s="179"/>
    </row>
    <row r="189" spans="1:7" s="126" customFormat="1" x14ac:dyDescent="0.25">
      <c r="A189" s="272" t="s">
        <v>618</v>
      </c>
      <c r="B189" s="139" t="s">
        <v>619</v>
      </c>
      <c r="C189" s="140"/>
      <c r="D189" s="141">
        <f>+D185-D187</f>
        <v>-501050</v>
      </c>
      <c r="E189" s="141">
        <f>+E185-E187</f>
        <v>-501050</v>
      </c>
      <c r="F189" s="141">
        <f>+E189-D189</f>
        <v>0</v>
      </c>
      <c r="G189" s="142"/>
    </row>
    <row r="190" spans="1:7" s="126" customFormat="1" x14ac:dyDescent="0.25">
      <c r="A190" s="253"/>
      <c r="B190" s="149"/>
      <c r="C190" s="178"/>
      <c r="D190" s="150"/>
      <c r="E190" s="150"/>
      <c r="F190" s="151"/>
      <c r="G190" s="179"/>
    </row>
    <row r="191" spans="1:7" s="126" customFormat="1" x14ac:dyDescent="0.25">
      <c r="A191" s="272" t="s">
        <v>538</v>
      </c>
      <c r="B191" s="139" t="s">
        <v>620</v>
      </c>
      <c r="C191" s="140"/>
      <c r="D191" s="141">
        <v>-142243</v>
      </c>
      <c r="E191" s="141">
        <f>+D191</f>
        <v>-142243</v>
      </c>
      <c r="F191" s="141">
        <f>+E191-D191</f>
        <v>0</v>
      </c>
      <c r="G191" s="142"/>
    </row>
    <row r="192" spans="1:7" s="126" customFormat="1" x14ac:dyDescent="0.25">
      <c r="A192" s="253"/>
      <c r="B192" s="149"/>
      <c r="C192" s="178"/>
      <c r="D192" s="150"/>
      <c r="E192" s="150"/>
      <c r="F192" s="151"/>
      <c r="G192" s="179"/>
    </row>
    <row r="193" spans="1:7" s="126" customFormat="1" ht="13.8" thickBot="1" x14ac:dyDescent="0.3">
      <c r="A193" s="278" t="s">
        <v>621</v>
      </c>
      <c r="B193" s="193" t="s">
        <v>622</v>
      </c>
      <c r="C193" s="186"/>
      <c r="D193" s="187">
        <f>+D189-D191+1</f>
        <v>-358806</v>
      </c>
      <c r="E193" s="187">
        <f>+E189-E191+1</f>
        <v>-358806</v>
      </c>
      <c r="F193" s="187">
        <f>+E193-D193</f>
        <v>0</v>
      </c>
      <c r="G193" s="188"/>
    </row>
    <row r="194" spans="1:7" x14ac:dyDescent="0.25">
      <c r="A194" s="189"/>
      <c r="B194" s="189"/>
      <c r="C194" s="189"/>
      <c r="D194" s="189"/>
      <c r="E194" s="189"/>
      <c r="F194" s="189"/>
      <c r="G194" s="189"/>
    </row>
    <row r="195" spans="1:7" x14ac:dyDescent="0.25">
      <c r="A195" s="189"/>
      <c r="B195" s="189"/>
      <c r="C195" s="189"/>
      <c r="D195" s="189"/>
      <c r="E195" s="189"/>
      <c r="F195" s="189"/>
      <c r="G195" s="189"/>
    </row>
    <row r="196" spans="1:7" x14ac:dyDescent="0.25">
      <c r="A196" s="189"/>
      <c r="B196" s="189"/>
      <c r="C196" s="189"/>
      <c r="D196" s="189"/>
      <c r="E196" s="189"/>
      <c r="F196" s="189"/>
      <c r="G196" s="189"/>
    </row>
    <row r="197" spans="1:7" ht="15.6" x14ac:dyDescent="0.3">
      <c r="A197" s="444" t="s">
        <v>541</v>
      </c>
      <c r="B197" s="444"/>
      <c r="C197" s="444"/>
      <c r="D197" s="444"/>
      <c r="E197" s="444"/>
      <c r="F197" s="444"/>
      <c r="G197" s="444"/>
    </row>
    <row r="198" spans="1:7" x14ac:dyDescent="0.25">
      <c r="A198" s="189"/>
      <c r="B198" s="189"/>
      <c r="C198" s="189"/>
      <c r="D198" s="189"/>
      <c r="E198" s="189"/>
      <c r="F198" s="189"/>
      <c r="G198" s="189"/>
    </row>
    <row r="199" spans="1:7" x14ac:dyDescent="0.25">
      <c r="A199" s="445" t="s">
        <v>475</v>
      </c>
      <c r="B199" s="445"/>
      <c r="C199" s="445"/>
      <c r="D199" s="445"/>
      <c r="E199" s="445"/>
      <c r="F199" s="445"/>
      <c r="G199" s="445"/>
    </row>
    <row r="200" spans="1:7" ht="13.8" thickBot="1" x14ac:dyDescent="0.3">
      <c r="A200" s="189"/>
      <c r="B200" s="189"/>
      <c r="C200" s="189"/>
      <c r="D200" s="189"/>
      <c r="E200" s="189"/>
      <c r="F200" s="189"/>
      <c r="G200" s="189"/>
    </row>
    <row r="201" spans="1:7" ht="48.6" thickBot="1" x14ac:dyDescent="0.3">
      <c r="A201" s="199" t="s">
        <v>637</v>
      </c>
      <c r="B201" s="136" t="s">
        <v>476</v>
      </c>
      <c r="C201" s="136" t="s">
        <v>477</v>
      </c>
      <c r="D201" s="136" t="s">
        <v>478</v>
      </c>
      <c r="E201" s="136" t="s">
        <v>479</v>
      </c>
      <c r="F201" s="136" t="s">
        <v>480</v>
      </c>
      <c r="G201" s="137" t="s">
        <v>481</v>
      </c>
    </row>
    <row r="202" spans="1:7" ht="36" x14ac:dyDescent="0.25">
      <c r="A202" s="190" t="s">
        <v>543</v>
      </c>
      <c r="B202" s="191" t="s">
        <v>556</v>
      </c>
      <c r="C202" s="139"/>
      <c r="D202" s="141">
        <v>610039</v>
      </c>
      <c r="E202" s="141">
        <f>680682-70643</f>
        <v>610039</v>
      </c>
      <c r="F202" s="141">
        <f>+D202-E202</f>
        <v>0</v>
      </c>
      <c r="G202" s="192" t="s">
        <v>710</v>
      </c>
    </row>
    <row r="203" spans="1:7" x14ac:dyDescent="0.25">
      <c r="A203" s="126"/>
      <c r="B203" s="126"/>
      <c r="C203" s="126"/>
      <c r="D203" s="126"/>
      <c r="E203" s="126"/>
      <c r="F203" s="126"/>
      <c r="G203" s="126"/>
    </row>
    <row r="204" spans="1:7" ht="24" x14ac:dyDescent="0.25">
      <c r="A204" s="190" t="s">
        <v>544</v>
      </c>
      <c r="B204" s="191" t="s">
        <v>576</v>
      </c>
      <c r="C204" s="139"/>
      <c r="D204" s="141">
        <f>-157172-1</f>
        <v>-157173</v>
      </c>
      <c r="E204" s="141">
        <f>+D204</f>
        <v>-157173</v>
      </c>
      <c r="F204" s="141">
        <f>+D204-E204</f>
        <v>0</v>
      </c>
      <c r="G204" s="180" t="s">
        <v>709</v>
      </c>
    </row>
    <row r="205" spans="1:7" x14ac:dyDescent="0.25">
      <c r="A205" s="126"/>
      <c r="B205" s="124"/>
      <c r="C205" s="124"/>
      <c r="D205" s="124"/>
      <c r="E205" s="124"/>
      <c r="F205" s="124"/>
      <c r="G205" s="124"/>
    </row>
    <row r="206" spans="1:7" ht="36" x14ac:dyDescent="0.25">
      <c r="A206" s="190" t="s">
        <v>545</v>
      </c>
      <c r="B206" s="191" t="s">
        <v>563</v>
      </c>
      <c r="C206" s="139"/>
      <c r="D206" s="141">
        <v>-3541</v>
      </c>
      <c r="E206" s="141">
        <f>-74184+70643</f>
        <v>-3541</v>
      </c>
      <c r="F206" s="141">
        <f>+D206-E206</f>
        <v>0</v>
      </c>
      <c r="G206" s="180" t="s">
        <v>711</v>
      </c>
    </row>
    <row r="207" spans="1:7" x14ac:dyDescent="0.25">
      <c r="A207" s="126"/>
      <c r="B207" s="126"/>
      <c r="C207" s="126"/>
      <c r="D207" s="126"/>
      <c r="E207" s="126"/>
      <c r="F207" s="126"/>
      <c r="G207" s="126"/>
    </row>
    <row r="208" spans="1:7" ht="24" x14ac:dyDescent="0.25">
      <c r="A208" s="190" t="s">
        <v>546</v>
      </c>
      <c r="B208" s="191" t="s">
        <v>577</v>
      </c>
      <c r="C208" s="139"/>
      <c r="D208" s="141">
        <f>+D202+D204+D206</f>
        <v>449325</v>
      </c>
      <c r="E208" s="141">
        <f>+E202+E204+E206</f>
        <v>449325</v>
      </c>
      <c r="F208" s="141">
        <f>+D208-E208</f>
        <v>0</v>
      </c>
      <c r="G208" s="142"/>
    </row>
    <row r="209" spans="1:7" x14ac:dyDescent="0.25">
      <c r="A209" s="124"/>
      <c r="B209" s="124"/>
      <c r="C209" s="124"/>
      <c r="D209" s="124"/>
      <c r="E209" s="124"/>
      <c r="F209" s="124"/>
      <c r="G209" s="124"/>
    </row>
    <row r="210" spans="1:7" ht="24" x14ac:dyDescent="0.25">
      <c r="A210" s="190" t="s">
        <v>216</v>
      </c>
      <c r="B210" s="191" t="s">
        <v>578</v>
      </c>
      <c r="C210" s="139"/>
      <c r="D210" s="141">
        <v>665933</v>
      </c>
      <c r="E210" s="141">
        <f>+D210</f>
        <v>665933</v>
      </c>
      <c r="F210" s="141">
        <f>+D210-E210</f>
        <v>0</v>
      </c>
      <c r="G210" s="142"/>
    </row>
    <row r="211" spans="1:7" x14ac:dyDescent="0.25">
      <c r="A211" s="124"/>
      <c r="B211" s="124"/>
      <c r="C211" s="124"/>
      <c r="D211" s="124"/>
      <c r="E211" s="124"/>
      <c r="F211" s="124"/>
      <c r="G211" s="124"/>
    </row>
    <row r="212" spans="1:7" ht="37.5" customHeight="1" thickBot="1" x14ac:dyDescent="0.3">
      <c r="A212" s="239" t="s">
        <v>547</v>
      </c>
      <c r="B212" s="193" t="s">
        <v>579</v>
      </c>
      <c r="C212" s="193"/>
      <c r="D212" s="194">
        <f>+D208+D210</f>
        <v>1115258</v>
      </c>
      <c r="E212" s="194">
        <f>+E208+E210</f>
        <v>1115258</v>
      </c>
      <c r="F212" s="194">
        <f>+D212-E212</f>
        <v>0</v>
      </c>
      <c r="G212" s="188"/>
    </row>
    <row r="213" spans="1:7" x14ac:dyDescent="0.25">
      <c r="A213" s="189"/>
      <c r="B213" s="189"/>
      <c r="C213" s="189"/>
      <c r="D213" s="189"/>
      <c r="E213" s="189"/>
      <c r="F213" s="189"/>
      <c r="G213" s="189"/>
    </row>
    <row r="214" spans="1:7" x14ac:dyDescent="0.25">
      <c r="A214" s="189"/>
      <c r="B214" s="189"/>
      <c r="C214" s="189"/>
      <c r="D214" s="189"/>
      <c r="E214" s="189"/>
      <c r="F214" s="240"/>
      <c r="G214" s="189"/>
    </row>
    <row r="215" spans="1:7" x14ac:dyDescent="0.25">
      <c r="A215" s="189"/>
      <c r="B215" s="189"/>
      <c r="C215" s="189"/>
      <c r="D215" s="189"/>
      <c r="E215" s="189"/>
      <c r="F215" s="189"/>
      <c r="G215" s="189"/>
    </row>
    <row r="216" spans="1:7" ht="15.6" x14ac:dyDescent="0.3">
      <c r="A216" s="444" t="s">
        <v>548</v>
      </c>
      <c r="B216" s="444"/>
      <c r="C216" s="444"/>
      <c r="D216" s="444"/>
      <c r="E216" s="444"/>
      <c r="F216" s="444"/>
      <c r="G216" s="444"/>
    </row>
    <row r="217" spans="1:7" x14ac:dyDescent="0.25">
      <c r="A217" s="189"/>
      <c r="B217" s="189"/>
      <c r="C217" s="189"/>
      <c r="D217" s="189"/>
      <c r="E217" s="189"/>
      <c r="F217" s="189"/>
      <c r="G217" s="189"/>
    </row>
    <row r="218" spans="1:7" x14ac:dyDescent="0.25">
      <c r="A218" s="445" t="s">
        <v>475</v>
      </c>
      <c r="B218" s="445"/>
      <c r="C218" s="445"/>
      <c r="D218" s="445"/>
      <c r="E218" s="445"/>
      <c r="F218" s="445"/>
      <c r="G218" s="445"/>
    </row>
    <row r="219" spans="1:7" ht="13.8" thickBot="1" x14ac:dyDescent="0.3">
      <c r="A219" s="189"/>
      <c r="B219" s="189"/>
      <c r="C219" s="189"/>
      <c r="D219" s="189"/>
      <c r="E219" s="189"/>
      <c r="F219" s="189"/>
      <c r="G219" s="189"/>
    </row>
    <row r="220" spans="1:7" s="126" customFormat="1" ht="48.6" thickBot="1" x14ac:dyDescent="0.3">
      <c r="A220" s="199" t="s">
        <v>542</v>
      </c>
      <c r="B220" s="136" t="s">
        <v>476</v>
      </c>
      <c r="C220" s="136" t="s">
        <v>477</v>
      </c>
      <c r="D220" s="136" t="s">
        <v>478</v>
      </c>
      <c r="E220" s="136" t="s">
        <v>479</v>
      </c>
      <c r="F220" s="136" t="s">
        <v>480</v>
      </c>
      <c r="G220" s="137" t="s">
        <v>481</v>
      </c>
    </row>
    <row r="221" spans="1:7" s="126" customFormat="1" ht="36" x14ac:dyDescent="0.25">
      <c r="A221" s="190" t="s">
        <v>543</v>
      </c>
      <c r="B221" s="191" t="s">
        <v>556</v>
      </c>
      <c r="C221" s="139"/>
      <c r="D221" s="141">
        <v>-37477</v>
      </c>
      <c r="E221" s="141">
        <f>+D221</f>
        <v>-37477</v>
      </c>
      <c r="F221" s="141">
        <f>+E221-D221</f>
        <v>0</v>
      </c>
      <c r="G221" s="192" t="s">
        <v>654</v>
      </c>
    </row>
    <row r="222" spans="1:7" s="126" customFormat="1" ht="18.75" customHeight="1" x14ac:dyDescent="0.25"/>
    <row r="223" spans="1:7" s="126" customFormat="1" ht="24" x14ac:dyDescent="0.25">
      <c r="A223" s="190" t="s">
        <v>544</v>
      </c>
      <c r="B223" s="191" t="s">
        <v>576</v>
      </c>
      <c r="C223" s="139"/>
      <c r="D223" s="141">
        <v>-585950</v>
      </c>
      <c r="E223" s="141">
        <f>+D223</f>
        <v>-585950</v>
      </c>
      <c r="F223" s="141">
        <f>+E223-D223</f>
        <v>0</v>
      </c>
      <c r="G223" s="180" t="s">
        <v>655</v>
      </c>
    </row>
    <row r="224" spans="1:7" s="126" customFormat="1" x14ac:dyDescent="0.25"/>
    <row r="225" spans="1:7" s="126" customFormat="1" ht="36" x14ac:dyDescent="0.25">
      <c r="A225" s="190" t="s">
        <v>545</v>
      </c>
      <c r="B225" s="191" t="s">
        <v>563</v>
      </c>
      <c r="C225" s="139"/>
      <c r="D225" s="141">
        <v>739217</v>
      </c>
      <c r="E225" s="141">
        <f>+D225</f>
        <v>739217</v>
      </c>
      <c r="F225" s="141">
        <f>+E225-D225</f>
        <v>0</v>
      </c>
      <c r="G225" s="180" t="s">
        <v>656</v>
      </c>
    </row>
    <row r="226" spans="1:7" s="126" customFormat="1" ht="15.75" customHeight="1" x14ac:dyDescent="0.25"/>
    <row r="227" spans="1:7" s="126" customFormat="1" ht="24" x14ac:dyDescent="0.25">
      <c r="A227" s="190" t="s">
        <v>546</v>
      </c>
      <c r="B227" s="191" t="s">
        <v>577</v>
      </c>
      <c r="C227" s="139"/>
      <c r="D227" s="141">
        <f>+D221+D223+D225</f>
        <v>115790</v>
      </c>
      <c r="E227" s="141">
        <f>+E221+E223+E225</f>
        <v>115790</v>
      </c>
      <c r="F227" s="141">
        <f>+E227-D227</f>
        <v>0</v>
      </c>
      <c r="G227" s="142"/>
    </row>
    <row r="228" spans="1:7" s="126" customFormat="1" x14ac:dyDescent="0.25"/>
    <row r="229" spans="1:7" s="126" customFormat="1" ht="24" x14ac:dyDescent="0.25">
      <c r="A229" s="190" t="s">
        <v>216</v>
      </c>
      <c r="B229" s="191" t="s">
        <v>578</v>
      </c>
      <c r="C229" s="139"/>
      <c r="D229" s="141">
        <v>550143</v>
      </c>
      <c r="E229" s="141">
        <f>+D229</f>
        <v>550143</v>
      </c>
      <c r="F229" s="141">
        <f>+E229-D229</f>
        <v>0</v>
      </c>
      <c r="G229" s="142"/>
    </row>
    <row r="230" spans="1:7" s="126" customFormat="1" x14ac:dyDescent="0.25"/>
    <row r="231" spans="1:7" s="126" customFormat="1" ht="32.25" customHeight="1" thickBot="1" x14ac:dyDescent="0.3">
      <c r="A231" s="239" t="s">
        <v>547</v>
      </c>
      <c r="B231" s="193" t="s">
        <v>579</v>
      </c>
      <c r="C231" s="193"/>
      <c r="D231" s="194">
        <f>+D227+D229</f>
        <v>665933</v>
      </c>
      <c r="E231" s="194">
        <f>+E227+E229</f>
        <v>665933</v>
      </c>
      <c r="F231" s="194">
        <f>+E231-D231</f>
        <v>0</v>
      </c>
      <c r="G231" s="188"/>
    </row>
    <row r="232" spans="1:7" x14ac:dyDescent="0.25">
      <c r="A232" s="189"/>
      <c r="B232" s="189"/>
      <c r="C232" s="189"/>
      <c r="D232" s="189"/>
      <c r="E232" s="189"/>
      <c r="F232" s="189"/>
      <c r="G232" s="189"/>
    </row>
    <row r="233" spans="1:7" x14ac:dyDescent="0.25">
      <c r="A233" s="189"/>
      <c r="B233" s="189"/>
      <c r="C233" s="189"/>
      <c r="D233" s="189"/>
      <c r="E233" s="189"/>
      <c r="F233" s="189"/>
      <c r="G233" s="189"/>
    </row>
    <row r="234" spans="1:7" x14ac:dyDescent="0.25">
      <c r="A234" s="189"/>
      <c r="B234" s="189"/>
      <c r="C234" s="189"/>
      <c r="D234" s="189"/>
      <c r="E234" s="240"/>
      <c r="F234" s="189"/>
      <c r="G234" s="189"/>
    </row>
    <row r="235" spans="1:7" ht="15.6" x14ac:dyDescent="0.3">
      <c r="A235" s="444" t="s">
        <v>549</v>
      </c>
      <c r="B235" s="444"/>
      <c r="C235" s="444"/>
      <c r="D235" s="444"/>
      <c r="E235" s="444"/>
      <c r="F235" s="444"/>
      <c r="G235" s="444"/>
    </row>
    <row r="236" spans="1:7" x14ac:dyDescent="0.25">
      <c r="A236" s="189"/>
      <c r="B236" s="189"/>
      <c r="C236" s="189"/>
      <c r="D236" s="189"/>
      <c r="E236" s="189"/>
      <c r="F236" s="189"/>
      <c r="G236" s="189"/>
    </row>
    <row r="237" spans="1:7" x14ac:dyDescent="0.25">
      <c r="A237" s="445" t="s">
        <v>475</v>
      </c>
      <c r="B237" s="445"/>
      <c r="C237" s="445"/>
      <c r="D237" s="445"/>
      <c r="E237" s="445"/>
      <c r="F237" s="445"/>
      <c r="G237" s="445"/>
    </row>
    <row r="238" spans="1:7" ht="13.8" thickBot="1" x14ac:dyDescent="0.3">
      <c r="A238" s="189"/>
      <c r="B238" s="189"/>
      <c r="C238" s="189"/>
      <c r="D238" s="189"/>
      <c r="E238" s="189"/>
      <c r="F238" s="189"/>
      <c r="G238" s="189"/>
    </row>
    <row r="239" spans="1:7" ht="48" x14ac:dyDescent="0.25">
      <c r="A239" s="199" t="s">
        <v>638</v>
      </c>
      <c r="B239" s="136" t="s">
        <v>476</v>
      </c>
      <c r="C239" s="136" t="s">
        <v>477</v>
      </c>
      <c r="D239" s="136" t="s">
        <v>478</v>
      </c>
      <c r="E239" s="136" t="s">
        <v>479</v>
      </c>
      <c r="F239" s="136" t="s">
        <v>480</v>
      </c>
      <c r="G239" s="137" t="s">
        <v>481</v>
      </c>
    </row>
    <row r="240" spans="1:7" ht="147.75" customHeight="1" thickBot="1" x14ac:dyDescent="0.3">
      <c r="A240" s="281" t="s">
        <v>639</v>
      </c>
      <c r="B240" s="196" t="s">
        <v>640</v>
      </c>
      <c r="C240" s="197" t="s">
        <v>551</v>
      </c>
      <c r="D240" s="290">
        <v>3311059</v>
      </c>
      <c r="E240" s="290">
        <f>1672021-124418+5224+81+83601+163749+467737+1043064</f>
        <v>3311059</v>
      </c>
      <c r="F240" s="198">
        <f>+D240-E240</f>
        <v>0</v>
      </c>
      <c r="G240" s="282" t="s">
        <v>717</v>
      </c>
    </row>
    <row r="241" spans="1:7" x14ac:dyDescent="0.25">
      <c r="A241" s="189"/>
      <c r="B241" s="189"/>
      <c r="C241" s="189"/>
      <c r="D241" s="189"/>
      <c r="E241" s="189"/>
      <c r="F241" s="189"/>
      <c r="G241" s="189"/>
    </row>
    <row r="242" spans="1:7" x14ac:dyDescent="0.25">
      <c r="A242" s="189"/>
      <c r="B242" s="189"/>
      <c r="C242" s="189"/>
      <c r="D242" s="189"/>
      <c r="E242" s="189"/>
      <c r="F242" s="189"/>
      <c r="G242" s="189"/>
    </row>
    <row r="243" spans="1:7" x14ac:dyDescent="0.25">
      <c r="A243" s="189"/>
      <c r="B243" s="189"/>
      <c r="C243" s="189"/>
      <c r="D243" s="189"/>
      <c r="E243" s="189"/>
      <c r="F243" s="189"/>
      <c r="G243" s="189"/>
    </row>
    <row r="244" spans="1:7" ht="15.6" x14ac:dyDescent="0.3">
      <c r="A244" s="444" t="s">
        <v>552</v>
      </c>
      <c r="B244" s="444"/>
      <c r="C244" s="444"/>
      <c r="D244" s="444"/>
      <c r="E244" s="444"/>
      <c r="F244" s="444"/>
      <c r="G244" s="444"/>
    </row>
    <row r="245" spans="1:7" x14ac:dyDescent="0.25">
      <c r="A245" s="189"/>
      <c r="B245" s="189"/>
      <c r="C245" s="189"/>
      <c r="D245" s="189"/>
      <c r="E245" s="189"/>
      <c r="F245" s="189"/>
      <c r="G245" s="189"/>
    </row>
    <row r="246" spans="1:7" x14ac:dyDescent="0.25">
      <c r="A246" s="445" t="s">
        <v>475</v>
      </c>
      <c r="B246" s="445"/>
      <c r="C246" s="445"/>
      <c r="D246" s="445"/>
      <c r="E246" s="445"/>
      <c r="F246" s="445"/>
      <c r="G246" s="445"/>
    </row>
    <row r="247" spans="1:7" ht="13.8" thickBot="1" x14ac:dyDescent="0.3">
      <c r="A247" s="189"/>
      <c r="B247" s="189"/>
      <c r="C247" s="189"/>
      <c r="D247" s="189"/>
      <c r="E247" s="189"/>
      <c r="F247" s="189"/>
      <c r="G247" s="189"/>
    </row>
    <row r="248" spans="1:7" ht="48" x14ac:dyDescent="0.25">
      <c r="A248" s="199" t="s">
        <v>550</v>
      </c>
      <c r="B248" s="136" t="s">
        <v>476</v>
      </c>
      <c r="C248" s="136" t="s">
        <v>477</v>
      </c>
      <c r="D248" s="136" t="s">
        <v>478</v>
      </c>
      <c r="E248" s="136" t="s">
        <v>479</v>
      </c>
      <c r="F248" s="136" t="s">
        <v>480</v>
      </c>
      <c r="G248" s="137" t="s">
        <v>481</v>
      </c>
    </row>
    <row r="249" spans="1:7" s="126" customFormat="1" ht="147" customHeight="1" thickBot="1" x14ac:dyDescent="0.3">
      <c r="A249" s="281" t="s">
        <v>639</v>
      </c>
      <c r="B249" s="196" t="s">
        <v>640</v>
      </c>
      <c r="C249" s="197" t="s">
        <v>551</v>
      </c>
      <c r="D249" s="198">
        <v>2863857</v>
      </c>
      <c r="E249" s="198">
        <f>+D249</f>
        <v>2863857</v>
      </c>
      <c r="F249" s="198">
        <f>E249-D249</f>
        <v>0</v>
      </c>
      <c r="G249" s="195" t="s">
        <v>681</v>
      </c>
    </row>
  </sheetData>
  <mergeCells count="15">
    <mergeCell ref="A1:J30"/>
    <mergeCell ref="A197:G197"/>
    <mergeCell ref="A199:G199"/>
    <mergeCell ref="A163:G163"/>
    <mergeCell ref="A41:G41"/>
    <mergeCell ref="A82:G82"/>
    <mergeCell ref="A119:G119"/>
    <mergeCell ref="A32:G32"/>
    <mergeCell ref="A34:G34"/>
    <mergeCell ref="A244:G244"/>
    <mergeCell ref="A246:G246"/>
    <mergeCell ref="A235:G235"/>
    <mergeCell ref="A237:G237"/>
    <mergeCell ref="A216:G216"/>
    <mergeCell ref="A218:G218"/>
  </mergeCells>
  <pageMargins left="0.7" right="0.7" top="0.75" bottom="0.75" header="0.3" footer="0.3"/>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ebeef9ca-c00b-443c-ae4d-d16a6508f86d"/>
    <ds:schemaRef ds:uri="http://purl.org/dc/terms/"/>
    <ds:schemaRef ds:uri="http://schemas.openxmlformats.org/package/2006/metadata/core-properties"/>
    <ds:schemaRef ds:uri="http://purl.org/dc/dcmitype/"/>
    <ds:schemaRef ds:uri="f00c05a3-a522-4b3b-aeec-75a37a6bc44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2022-02-07T08:33:20Z</cp:lastPrinted>
  <dcterms:created xsi:type="dcterms:W3CDTF">2008-10-17T11:51:54Z</dcterms:created>
  <dcterms:modified xsi:type="dcterms:W3CDTF">2022-02-23T14:44:23Z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