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0\4. TFI POD - četvrti kvartal\"/>
    </mc:Choice>
  </mc:AlternateContent>
  <bookViews>
    <workbookView xWindow="240" yWindow="-75" windowWidth="15465" windowHeight="12825" activeTab="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K36" i="19" l="1"/>
  <c r="K99" i="19" l="1"/>
  <c r="K93" i="19"/>
  <c r="K65" i="19"/>
  <c r="K87" i="19" l="1"/>
  <c r="K105" i="19" s="1"/>
  <c r="K86" i="19"/>
  <c r="J105" i="19"/>
  <c r="K32" i="19"/>
  <c r="K30" i="19"/>
  <c r="K21" i="19"/>
  <c r="K58" i="19" l="1"/>
  <c r="K55" i="19"/>
  <c r="K53" i="19"/>
  <c r="K51" i="19"/>
  <c r="K47" i="19"/>
  <c r="K44" i="19"/>
  <c r="K28" i="19"/>
  <c r="K25" i="19"/>
  <c r="K24" i="19"/>
  <c r="K19" i="19" l="1"/>
  <c r="K18" i="19"/>
  <c r="K17" i="19"/>
  <c r="K13" i="19"/>
  <c r="K11" i="19"/>
  <c r="K10" i="19"/>
  <c r="H105" i="19" l="1"/>
  <c r="I32" i="19"/>
  <c r="I30" i="19"/>
  <c r="I28" i="19"/>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8" i="22" s="1"/>
  <c r="V57" i="22" s="1"/>
  <c r="T10" i="22"/>
  <c r="S10" i="22"/>
  <c r="S29" i="22" s="1"/>
  <c r="S38" i="22" s="1"/>
  <c r="S57" i="22" s="1"/>
  <c r="R10" i="22"/>
  <c r="R29" i="22" s="1"/>
  <c r="R35" i="22" s="1"/>
  <c r="R38" i="22" s="1"/>
  <c r="R57" i="22" s="1"/>
  <c r="Q10" i="22"/>
  <c r="Q29" i="22" s="1"/>
  <c r="Q35" i="22" s="1"/>
  <c r="Q38" i="22" s="1"/>
  <c r="Q57" i="22" s="1"/>
  <c r="P10" i="22"/>
  <c r="P29" i="22" s="1"/>
  <c r="P38" i="22" s="1"/>
  <c r="P57" i="22" s="1"/>
  <c r="O10" i="22"/>
  <c r="O29" i="22" s="1"/>
  <c r="O35" i="22" s="1"/>
  <c r="O38" i="22" s="1"/>
  <c r="O57" i="22" s="1"/>
  <c r="N10" i="22"/>
  <c r="N29" i="22" s="1"/>
  <c r="N35" i="22" s="1"/>
  <c r="N38" i="22" s="1"/>
  <c r="N57" i="22" s="1"/>
  <c r="M10" i="22"/>
  <c r="M29" i="22" s="1"/>
  <c r="M35" i="22" s="1"/>
  <c r="M38" i="22" s="1"/>
  <c r="M57" i="22" s="1"/>
  <c r="L10" i="22"/>
  <c r="L29" i="22" s="1"/>
  <c r="L38" i="22" s="1"/>
  <c r="L57" i="22" s="1"/>
  <c r="K29" i="22"/>
  <c r="K38" i="22" s="1"/>
  <c r="K57" i="22" s="1"/>
  <c r="J10" i="22"/>
  <c r="J29" i="22" s="1"/>
  <c r="J38" i="22" s="1"/>
  <c r="J57" i="22" s="1"/>
  <c r="I10" i="22"/>
  <c r="I29" i="22" s="1"/>
  <c r="I38" i="22" s="1"/>
  <c r="I57" i="22" s="1"/>
  <c r="H10" i="22"/>
  <c r="H29"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H57" i="20"/>
  <c r="H59" i="20" s="1"/>
  <c r="I47" i="21"/>
  <c r="T29" i="22"/>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K63" i="19"/>
  <c r="K62" i="19"/>
  <c r="K68" i="19" s="1"/>
  <c r="K64" i="19"/>
  <c r="J63" i="19"/>
  <c r="I64" i="19"/>
  <c r="H62" i="19"/>
  <c r="H66" i="19" s="1"/>
  <c r="H63" i="19"/>
  <c r="J62" i="19"/>
  <c r="J66" i="19" s="1"/>
  <c r="J89" i="19" s="1"/>
  <c r="J64" i="19"/>
  <c r="I89" i="19" l="1"/>
  <c r="I101" i="19" s="1"/>
  <c r="H67" i="19"/>
  <c r="H89" i="19" s="1"/>
  <c r="I68" i="19"/>
  <c r="K66" i="19"/>
  <c r="K89" i="19" s="1"/>
  <c r="K101" i="19" s="1"/>
  <c r="K104" i="19" s="1"/>
  <c r="H68" i="19"/>
  <c r="I67" i="19"/>
  <c r="I103" i="19"/>
  <c r="W27" i="22"/>
  <c r="U33" i="22"/>
  <c r="H101" i="19"/>
  <c r="K67" i="19"/>
  <c r="U29" i="22"/>
  <c r="W35" i="22"/>
  <c r="W38" i="22" s="1"/>
  <c r="W57" i="22" s="1"/>
  <c r="U38" i="22"/>
  <c r="U57" i="22" s="1"/>
  <c r="J101" i="19"/>
  <c r="J104" i="19" s="1"/>
  <c r="J67" i="19"/>
  <c r="J68" i="19"/>
  <c r="H104" i="19" l="1"/>
  <c r="H103" i="19" s="1"/>
  <c r="J103" i="19"/>
  <c r="K103" i="19"/>
  <c r="I85" i="19"/>
  <c r="H85" i="19"/>
  <c r="W33" i="22"/>
  <c r="W29" i="22"/>
  <c r="K85" i="19"/>
  <c r="J85" i="19"/>
</calcChain>
</file>

<file path=xl/sharedStrings.xml><?xml version="1.0" encoding="utf-8"?>
<sst xmlns="http://schemas.openxmlformats.org/spreadsheetml/2006/main" count="745" uniqueCount="601">
  <si>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</si>
  <si>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</si>
  <si>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</si>
  <si>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</si>
  <si>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</si>
  <si>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</si>
  <si>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</si>
  <si>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</si>
  <si>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</si>
  <si>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</si>
  <si>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</si>
  <si>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</si>
  <si>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</si>
  <si>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</si>
  <si>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</si>
  <si>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</si>
  <si>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</si>
  <si>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</si>
  <si>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</si>
  <si>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</si>
  <si>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</si>
  <si>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</si>
  <si>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</si>
  <si>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</si>
  <si>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</si>
  <si>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</si>
  <si>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</si>
  <si>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</si>
  <si>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</si>
  <si>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</si>
  <si>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</si>
  <si>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</si>
  <si>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</si>
  <si>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</si>
  <si>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</si>
  <si>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</si>
  <si>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</si>
  <si>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</si>
  <si>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</si>
  <si>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</si>
  <si>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</si>
  <si>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</si>
  <si>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</si>
  <si>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</si>
  <si>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</si>
  <si>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</si>
  <si>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</si>
  <si>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</si>
  <si>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</si>
  <si>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</si>
  <si>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</si>
  <si>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</si>
  <si>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</si>
  <si>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</si>
  <si>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</si>
  <si>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</si>
  <si>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</si>
  <si>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</si>
  <si>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</si>
  <si>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</si>
  <si>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</si>
  <si>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</si>
  <si>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</si>
  <si>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</si>
  <si>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</si>
  <si>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</si>
  <si>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</si>
  <si>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</si>
  <si>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</si>
  <si>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</si>
  <si>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</si>
  <si>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</si>
  <si>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</si>
  <si>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</si>
  <si>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</si>
  <si>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</si>
  <si>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</si>
  <si>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</si>
  <si>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</si>
  <si>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</si>
  <si>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</si>
  <si>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</si>
  <si>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</si>
  <si>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</si>
  <si>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</si>
  <si>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</si>
  <si>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</si>
  <si>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</si>
  <si>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</si>
  <si>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</si>
  <si>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</si>
  <si>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</si>
  <si>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</si>
  <si>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</si>
  <si>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</si>
  <si>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</si>
  <si>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</si>
  <si>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</si>
  <si>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</si>
  <si>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</si>
  <si>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</si>
  <si>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</si>
  <si>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</si>
  <si>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</si>
  <si>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</si>
  <si>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</si>
  <si>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</si>
  <si>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</si>
  <si>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</si>
  <si>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</si>
  <si>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</si>
  <si>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</si>
  <si>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</si>
  <si>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</si>
  <si>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</si>
  <si>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</si>
  <si>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</si>
  <si>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</si>
  <si>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</si>
  <si>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</si>
  <si>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</si>
  <si>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</si>
  <si>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</si>
  <si>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</si>
  <si>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</si>
  <si>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</si>
  <si>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</si>
  <si>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</si>
  <si>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</si>
  <si>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</si>
  <si>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</si>
  <si>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</si>
  <si>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</si>
  <si>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</si>
  <si>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</si>
  <si>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</si>
  <si>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</si>
  <si>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</si>
  <si>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</si>
  <si>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</si>
  <si>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</si>
  <si>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</si>
  <si>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</si>
  <si>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</si>
  <si>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</si>
  <si>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</si>
  <si>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</si>
  <si>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</si>
  <si>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</si>
  <si>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</si>
  <si>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</si>
  <si>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</si>
  <si>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</si>
  <si>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</si>
  <si>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</si>
  <si>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</si>
  <si>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</si>
  <si>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</si>
  <si>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</si>
  <si>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</si>
  <si>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</si>
  <si>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</si>
  <si>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</si>
  <si>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</si>
  <si>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</si>
  <si>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</si>
  <si>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</si>
  <si>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</si>
  <si>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</si>
  <si>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</si>
  <si>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</si>
  <si>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</si>
  <si>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</si>
  <si>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</si>
  <si>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</si>
  <si>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</si>
  <si>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</si>
  <si>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</si>
  <si>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</si>
  <si>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</si>
  <si>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</si>
  <si>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</si>
  <si>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</si>
  <si>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</si>
  <si>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</si>
  <si>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</si>
  <si>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</si>
  <si>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</si>
  <si>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</si>
  <si>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</si>
  <si>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</si>
  <si>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</si>
  <si>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</si>
  <si>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</si>
  <si>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</si>
  <si>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</si>
  <si>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</si>
  <si>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</si>
  <si>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</si>
  <si>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</si>
  <si>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</si>
  <si>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</si>
  <si>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</si>
  <si>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</si>
  <si>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</si>
  <si>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</si>
  <si>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</si>
  <si>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</si>
  <si>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</si>
  <si>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</si>
  <si>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</si>
  <si>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</si>
  <si>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</si>
  <si>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</si>
  <si>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</si>
  <si>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</si>
  <si>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</si>
  <si>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</si>
  <si>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</si>
  <si>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</si>
  <si>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</si>
  <si>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</si>
  <si>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</si>
  <si>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</si>
  <si>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</si>
  <si>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</si>
  <si>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</si>
  <si>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</si>
  <si>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</si>
  <si>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</si>
  <si>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</si>
  <si>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</si>
  <si>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</si>
  <si>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</si>
  <si>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</si>
  <si>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</si>
  <si>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</si>
  <si>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</si>
  <si>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</si>
  <si>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</si>
  <si>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</si>
  <si>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</si>
  <si>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</si>
  <si>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</si>
  <si>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</si>
  <si>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</si>
  <si>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</si>
  <si>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</si>
  <si>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</si>
  <si>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</si>
  <si>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</si>
  <si>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</si>
  <si>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</si>
  <si>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</si>
  <si>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</si>
  <si>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</si>
  <si>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</si>
  <si>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</si>
  <si>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</si>
  <si>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</si>
  <si>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</si>
  <si>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</si>
  <si>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</si>
  <si>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</si>
  <si>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</si>
  <si>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</si>
  <si>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</si>
  <si>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</si>
  <si>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</si>
  <si>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</si>
  <si>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</si>
  <si>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</si>
  <si>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</si>
  <si>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</si>
  <si>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</si>
  <si>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</si>
  <si>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</si>
  <si>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</si>
  <si>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</si>
  <si>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</si>
  <si>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</si>
  <si>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</si>
  <si>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</si>
  <si>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</si>
  <si>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</si>
  <si>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</si>
  <si>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</si>
  <si>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</si>
  <si>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</si>
  <si>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</si>
  <si>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</si>
  <si>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</si>
  <si>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</si>
  <si>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</si>
  <si>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</si>
  <si>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</si>
  <si>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</si>
  <si>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</si>
  <si>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</si>
  <si>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</si>
  <si>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</si>
  <si>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</si>
  <si>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</si>
  <si>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</si>
  <si>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</si>
  <si>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</si>
  <si>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</si>
  <si>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</si>
  <si>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</si>
  <si>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</si>
  <si>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</si>
  <si>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</si>
  <si>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</si>
  <si>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</si>
  <si>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</si>
  <si>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</si>
  <si>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</si>
  <si>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</si>
  <si>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</si>
  <si>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</si>
  <si>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</si>
  <si>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</si>
  <si>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</si>
  <si>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</si>
  <si>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</si>
  <si>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</si>
  <si>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</si>
  <si>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</si>
  <si>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</si>
  <si>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</si>
  <si>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</si>
  <si>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</si>
  <si>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</si>
  <si>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</si>
  <si>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</si>
  <si>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</si>
  <si>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</si>
  <si>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</si>
  <si>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</si>
  <si>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</si>
  <si>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</si>
  <si>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</si>
  <si>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</si>
  <si>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</si>
  <si>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</si>
  <si>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</si>
  <si>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</si>
  <si>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</si>
  <si>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</si>
  <si>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</si>
  <si>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</si>
  <si>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</si>
  <si>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</si>
  <si>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</si>
  <si>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</si>
  <si>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</si>
  <si>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</si>
  <si>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</si>
  <si>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</si>
  <si>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</si>
  <si>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</si>
  <si>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</si>
  <si>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</si>
  <si>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</si>
  <si>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</si>
  <si>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</si>
  <si>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</si>
  <si>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</si>
  <si>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</si>
  <si>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</si>
  <si>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</si>
  <si>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</si>
  <si>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</si>
  <si>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</si>
  <si>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</si>
  <si>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</si>
  <si>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</si>
  <si>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</si>
  <si>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</si>
  <si>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</si>
  <si>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</si>
  <si>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</si>
  <si>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</si>
  <si>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</si>
  <si>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</si>
  <si>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</si>
  <si>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</si>
  <si>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</si>
  <si>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</si>
  <si>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</si>
  <si>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</si>
  <si>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</si>
  <si>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</si>
  <si>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</si>
  <si>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</si>
  <si>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</si>
  <si>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</si>
  <si>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</si>
  <si>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</si>
  <si>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</si>
  <si>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</si>
  <si>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</si>
  <si>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</si>
  <si>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</si>
  <si>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</si>
  <si>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</si>
  <si>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</si>
  <si>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</si>
  <si>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</si>
  <si>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</si>
  <si>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</si>
  <si>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</si>
  <si>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</si>
  <si>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</si>
  <si>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</si>
  <si>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</si>
  <si>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</si>
  <si>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</si>
  <si>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</si>
  <si>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</si>
  <si>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</si>
  <si>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</si>
  <si>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</si>
  <si>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</si>
  <si>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</si>
  <si>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</si>
  <si>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</si>
  <si>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</si>
  <si>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</si>
  <si>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</si>
  <si>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</si>
  <si>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</si>
  <si>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</si>
  <si>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</si>
  <si>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</si>
  <si>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</si>
  <si>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</si>
  <si>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</si>
  <si>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</si>
  <si>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</si>
  <si>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</si>
  <si>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</si>
  <si>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</si>
  <si>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</si>
  <si>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</si>
  <si>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</si>
  <si>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</si>
  <si>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</si>
  <si>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</si>
  <si>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</si>
  <si>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</si>
  <si>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</si>
  <si>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</si>
  <si>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</si>
  <si>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</si>
  <si>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</si>
  <si>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</si>
  <si>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Rab</t>
  </si>
  <si>
    <t xml:space="preserve">Bugenvilia d.o.o. </t>
  </si>
  <si>
    <t>Obveznik: Valamar Riviera d.d.</t>
  </si>
  <si>
    <t>Imperial Riviera d.d.</t>
  </si>
  <si>
    <t xml:space="preserve">stanje na dan 31.12.2020. </t>
  </si>
  <si>
    <t>u razdoblju 01.01.2020. do 31.12.2020.</t>
  </si>
  <si>
    <t>BILJEŠKA 2 – ZNAČAJNE RAČUNOVODSTVENE POLITIKE</t>
  </si>
  <si>
    <t>2.1  Osnove sastavljanja</t>
  </si>
  <si>
    <t>2.2 Vremenska neograničenost poslovanja</t>
  </si>
  <si>
    <t>2.3 Ključne računovodstvene procjene</t>
  </si>
  <si>
    <t>2.4 Značajne računovodstvene politike</t>
  </si>
  <si>
    <t xml:space="preserve">Prema Međunarodnom računovodstvenom standardu 20 – Državne potpore („MRS 20“), državne potpore priznaju se kada postoji razumno uvjerenje da će potpora biti primljena te da će se ispuniti svi uvjeti koji su vezani uz potpore. Zbog novonastalih okolnosti uzrokovanih pojavom pandemije COVID-19 Republika Hrvatska je donijela paket mjera za industrije koje su izrazito pogođene pandemijom, među kojima je i davanje državnih potpora u obliku uplata i/ili smanjenja obveze. Grupa je primatelj određenih državnih potpora kroz navedeni paket mjera u značajnim iznosima. Shodno tome, usvojena je računovodstvena politika za prikazivanje državnih potpora sukladno MRS-u 20. </t>
  </si>
  <si>
    <t>Uz državne potpore povezane s dobiti za koje je prethodno definirana politika prezentiranja, Grupa je primatelj i određenih potpora povezanih s imovinom. Grupa je odabrala prezentaciju potpora povezanih s imovinom, kao odgođeni prihod koji se priznaje u dobit ili gubitak sustavno tijekom korisnog vijeka uporabe imovine, sukladno MRS-u 20. Ovaj pristup primjenjuje se konzistentno na sve slične primljene državne potpore povezane s imovinom.</t>
  </si>
  <si>
    <t>BILJEŠKA 3 – INFORMACIJE O SEGMENTIMA</t>
  </si>
  <si>
    <t>Temeljem upravljačkog pristupa MSFI-a 8, poslovni segmenti iskazuju se u skladu s internim izvještavanjem prema Upravi Grupe čija je funkcija donošenje glavnih poslovnih odluka te su odgovorni za alokaciju resursa na izvještajne segmente i ocjenu njihovih rezultata.</t>
  </si>
  <si>
    <t>Grupa prati svoje poslovanje po vrstama usluga koje pruža i to u tri glavna poslovna segmenta: hoteli i apartmani, kampovi te ostali poslovni segmenti. Podjela prihoda po segmentima vršena je prema principu vrste usluge koju pruža smještajni objekt na način da su svi prihodi ostvareni u smještajnim objektima hotela i apartmana iskazani u segmentu Hoteli i apartmani, dok su svi prihodi ostvareni u objektima kampova iskazani u segmentu Kampovi. U segmentu ostali poslovni segmenti obuhvaćeni su prihodi praonice, ostalih najmova, prihodi ostvareni u centralnim službama i centralnim kuhinjama, prihodi od trgovine, prihodi agencije i prihodi od personalnog smještaja.</t>
  </si>
  <si>
    <t>GRUPA</t>
  </si>
  <si>
    <t>(u tisućama kuna)</t>
  </si>
  <si>
    <t>Hoteli i apartmani</t>
  </si>
  <si>
    <t>Kampovi</t>
  </si>
  <si>
    <t>Ostali poslovni segmenti</t>
  </si>
  <si>
    <t>Ukupno</t>
  </si>
  <si>
    <t>Ukupni prihodi</t>
  </si>
  <si>
    <t>Inter-segmentalni prihodi</t>
  </si>
  <si>
    <t>Prihodi vanjskih kupaca</t>
  </si>
  <si>
    <t>Amortizacija</t>
  </si>
  <si>
    <t xml:space="preserve">Neto financijski prihod/(rashod) </t>
  </si>
  <si>
    <t>Otpis materijalne imovine</t>
  </si>
  <si>
    <t>Dobitak/(gubitak) segmenta</t>
  </si>
  <si>
    <t xml:space="preserve"> </t>
  </si>
  <si>
    <t>Stanje 31. prosinca 2019.</t>
  </si>
  <si>
    <t>Hoteli, apartmani i kampovi (operativna imovina) se nalaze u Republici Hrvatskoj, osim hotela društva Valamar Obertauern GmbH u Austriji.</t>
  </si>
  <si>
    <t>Usklađenje profita segmenata s dobiti prije poreza je sljedeće:</t>
  </si>
  <si>
    <t>Prihod</t>
  </si>
  <si>
    <t>Prihod segmenta</t>
  </si>
  <si>
    <t>Eliminacija prihoda između segmenata</t>
  </si>
  <si>
    <t>Ukupno prihodi</t>
  </si>
  <si>
    <t>Dobit</t>
  </si>
  <si>
    <t>Dobit segmenta</t>
  </si>
  <si>
    <t>Ostali troškovi - nealocirano</t>
  </si>
  <si>
    <t>Ukupna dobit prije oporezivanja</t>
  </si>
  <si>
    <t>Usklađenje sredstava i obveza po segmentima s imovinom i obvezama su kako slijedi:</t>
  </si>
  <si>
    <t>Imovina</t>
  </si>
  <si>
    <t>Obveze</t>
  </si>
  <si>
    <t>Imovina/Obveze po segmentima</t>
  </si>
  <si>
    <t xml:space="preserve">   Segment hoteli i apartmani</t>
  </si>
  <si>
    <t xml:space="preserve">   Segment kampovi</t>
  </si>
  <si>
    <t xml:space="preserve">   Segment ostalo</t>
  </si>
  <si>
    <t>Nealocirano</t>
  </si>
  <si>
    <t xml:space="preserve">   Udjel u pridruženom subjektu</t>
  </si>
  <si>
    <t xml:space="preserve">   Ostala financijska imovina</t>
  </si>
  <si>
    <t xml:space="preserve">   Krediti i depoziti</t>
  </si>
  <si>
    <t xml:space="preserve">   Novac i novčani ekvivalenti</t>
  </si>
  <si>
    <t xml:space="preserve">   Potraživanja za preplaćeni porez na dobit</t>
  </si>
  <si>
    <t xml:space="preserve">   Ostala potraživanja</t>
  </si>
  <si>
    <t xml:space="preserve">   Odgođena porezna imovina/obveze</t>
  </si>
  <si>
    <t xml:space="preserve">   Ostale obveze</t>
  </si>
  <si>
    <t xml:space="preserve">   Obveza za ulaganja u pridruženi subjekt</t>
  </si>
  <si>
    <t xml:space="preserve">   Derivativna financijska imovina/obveze</t>
  </si>
  <si>
    <t xml:space="preserve">   Rezerviranja</t>
  </si>
  <si>
    <t>Grupa svoje ugostiteljske usluge i prodajne aktivnosti obavlja u Hrvatskoj i Austriji s domaćim i inozemnim kupcima. Prihodi od prodaje Grupe se razlikuju i prema geografskoj pripadnosti kupaca.</t>
  </si>
  <si>
    <t>Prihodi od prodaje domaćim gostima</t>
  </si>
  <si>
    <t>Prihodi od prodaje inozemnim gostima</t>
  </si>
  <si>
    <t xml:space="preserve">Prihodi od prodaje u inozemstvu, prema ostvarenom broju noćenja, a prema geografskoj pripadnosti kupaca, mogu se razvrstati na sljedeće udjele: </t>
  </si>
  <si>
    <t>%</t>
  </si>
  <si>
    <t>EU članice</t>
  </si>
  <si>
    <t>Ostalo</t>
  </si>
  <si>
    <t>BILJEŠKA 4 – DUGOTRAJNA MATERIJALNA I NEMATERIJALNA IMOVINA</t>
  </si>
  <si>
    <t>BILJEŠKA 5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</si>
  <si>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Grupa koristi razne metode i utvrđuje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</si>
  <si>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</si>
  <si>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Grupi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</si>
  <si>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</si>
  <si>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Grupe. Ove dvije vrste inputa stvaraju sljedeću hijerarhiju fer vrijednosti:</t>
  </si>
  <si>
    <r>
      <t>·</t>
    </r>
    <r>
      <rPr>
        <sz val="7"/>
        <color rgb="FF000000"/>
        <rFont val="Times New Roman"/>
        <family val="1"/>
        <charset val="238"/>
      </rPr>
      <t xml:space="preserve">         </t>
    </r>
    <r>
      <rPr>
        <sz val="9"/>
        <color rgb="FF000000"/>
        <rFont val="Arial"/>
        <family val="2"/>
        <charset val="238"/>
      </rPr>
      <t>Razina 1 – Kotirane cijene (nekorigirane) na aktivnim tržištima za identičnu imovinu ili obveze.</t>
    </r>
  </si>
  <si>
    <r>
      <t>·</t>
    </r>
    <r>
      <rPr>
        <sz val="7"/>
        <color rgb="FF000000"/>
        <rFont val="Times New Roman"/>
        <family val="1"/>
        <charset val="238"/>
      </rPr>
      <t xml:space="preserve">         </t>
    </r>
    <r>
      <rPr>
        <sz val="9"/>
        <color rgb="FF000000"/>
        <rFont val="Arial"/>
        <family val="2"/>
        <charset val="238"/>
      </rPr>
      <t>Razina 2 – Inputi koji ne predstavljaju kotirane cijene uključene u razinu 1, a radi se o vidljivim inputima za imovinu ili obvezu, bilo izravno (kao cijene) ili neizravno (izvedeni iz cijena).</t>
    </r>
  </si>
  <si>
    <r>
      <t>·</t>
    </r>
    <r>
      <rPr>
        <sz val="7"/>
        <color rgb="FF000000"/>
        <rFont val="Times New Roman"/>
        <family val="1"/>
        <charset val="238"/>
      </rPr>
      <t xml:space="preserve">         </t>
    </r>
    <r>
      <rPr>
        <sz val="9"/>
        <color rgb="FF000000"/>
        <rFont val="Arial"/>
        <family val="2"/>
        <charset val="238"/>
      </rPr>
      <t>Razina 3 – Inputi za imovinu ili obvezu koji se ne temelje na vidljivim tržišnim podacima (nevidljivi inputi).</t>
    </r>
  </si>
  <si>
    <t xml:space="preserve">Sljedeća tabela prikazuje imovinu i obveze mjerene po fer vrijednosti na dan: </t>
  </si>
  <si>
    <t xml:space="preserve">GRUPA </t>
  </si>
  <si>
    <t>Razina 1</t>
  </si>
  <si>
    <t>Razina 2</t>
  </si>
  <si>
    <t>Razina 3</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</si>
  <si>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</si>
  <si>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</si>
  <si>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</si>
  <si>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</si>
  <si>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</si>
  <si>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</si>
  <si>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</si>
  <si>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BILJEŠKA 6 – POREZ NA DOBIT</t>
  </si>
  <si>
    <t xml:space="preserve">Porez na dobit obuhvaća: </t>
  </si>
  <si>
    <t>Tekući porez</t>
  </si>
  <si>
    <t xml:space="preserve">Odgođeni porez </t>
  </si>
  <si>
    <t>Porezni (prihod)/rashod</t>
  </si>
  <si>
    <t>BILJEŠKA 7 – ZARADA/(GUBITAK) PO DIONICI</t>
  </si>
  <si>
    <t>Osnovna</t>
  </si>
  <si>
    <t>Razrijeđena</t>
  </si>
  <si>
    <t xml:space="preserve">Razrijeđena zarada/(gubitak) po dionici je ista kao i osnovna jer nije bilo konvertibilnih instrumenata niti opcijskih dionica tijekom oba razdoblja. </t>
  </si>
  <si>
    <t>Dobit/(gubitak) koja pripada dioničarima (u tisućama kuna)</t>
  </si>
  <si>
    <t>Ponderirani prosječni broj dionica</t>
  </si>
  <si>
    <t>Osnovna/razrijeđena zarada/(gubitak) po dionici (u kunama)</t>
  </si>
  <si>
    <t>BILJEŠKA 8 – POTENCIJALNE I PREUZETE OBVEZE</t>
  </si>
  <si>
    <t>BILJEŠKA 9 – TRANSAKCIJE S POVEZANIM STRANKAMA</t>
  </si>
  <si>
    <t>Transakcije s povezanim strankama su kako slijedi:</t>
  </si>
  <si>
    <t>Prodaja dobara i usluga</t>
  </si>
  <si>
    <t>Ostale stranke povezane s vlasnicima i nadzornim tijelima</t>
  </si>
  <si>
    <t>Društva povezana sudjelujućim interesom</t>
  </si>
  <si>
    <t>Kupovina usluga</t>
  </si>
  <si>
    <t>Kupci i ostala potraživanja</t>
  </si>
  <si>
    <t xml:space="preserve">Informacije o pojedinim poslovnim segmentima za razdoblje koje je završilo 31. prosinca 2019. su kako slijedi: </t>
  </si>
  <si>
    <t>Ukupno imovina</t>
  </si>
  <si>
    <t>Ukupno obveze</t>
  </si>
  <si>
    <t xml:space="preserve">Informacije o pojedinim poslovnim segmentima za razdoblje koje je završilo 31. prosinac 2020. su kako slijedi: </t>
  </si>
  <si>
    <t>Stanje 31. prosinca 2020.</t>
  </si>
  <si>
    <t>2019.</t>
  </si>
  <si>
    <t>2020.</t>
  </si>
  <si>
    <t>BILJEŠKE UZ FINANCIJSKE IZVJEŠTAJE - TFI
(sastavljaju se za tromjesečna izvještajna razdoblja)
Naziv izdavatelja:   Valamar Riviera d.d.
OIB:  36201212847 
Izvještajno razdoblje: 01.01.2020. do 31.12.2020.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31.12.2020." koji je istovremeno s ovim dokumentom objavljen na internetskim stranicama HANFA-e, Zagrebačke burze i Izdavatelja te u Bilješkama u nastavku.
Informacije o osnovi za sastavljanje financijskih izvještaja i određenim računovodstvenim politikama dostupne su u objavljenom PDF dokumentu „Godišnje izvješće 2020.“ koji je istovremeno s ovim dokumentom objavljen na internetskim stranicama HANFA-e, Zagrebačke burze i Izdavatelja.</t>
  </si>
  <si>
    <t>Konsolidirani financijski izvještaji za četvrto tromjesečje završeno 31. prosinca 2020. godine pripremljeni su na temelju istih računovodstvenih politika, prikaza i metoda izračuna koji su se koristili prilikom pripreme godišnjih konsolidiranih financijskih izvještaja Grupe na 31. prosinca 2019. godine, osim u dijelu kako je navedeno u nastavku.</t>
  </si>
  <si>
    <t>Potpore koje se odnose na otpis obveze koje su prikazane u računu dobiti i gubitka prethodne godine iskazuju se kao prihodi. Kao prihod se također iskazuju potpore koje se odnose na potpore za nadoknadu izgubljenih prihoda i sve slične potpore koje nemaju povezani trošak u računu dobiti i gubitka.</t>
  </si>
  <si>
    <t xml:space="preserve">Tijekom godišnjeg razdoblja završenog 31. prosinca 2020. godine, Grupa je nabavila imovinu u iznosu 595.282 tisuća kuna, a prodala imovinu s knjigovodstvenom vrijednošću 4.549 tisuća kuna, što je rezultiralo dobitkom od prodaje u iznosu 4.647 tisuća kuna. </t>
  </si>
  <si>
    <t>Porez na dobit tijekom razdoblja u 2020. godini Grupa računa korištenjem porezne stope koja se primjenjuje na ukupnu godišnju zaradu, sukladno MRS-u 34.</t>
  </si>
  <si>
    <r>
      <rPr>
        <sz val="9"/>
        <color theme="1"/>
        <rFont val="Arial"/>
        <family val="2"/>
        <charset val="238"/>
      </rPr>
      <t>Ugovorene buduće obveze Grupe za investicije u turističke objekte na dan 31. prosinac 2020. godine iznose</t>
    </r>
    <r>
      <rPr>
        <sz val="9"/>
        <rFont val="Arial"/>
        <family val="2"/>
        <charset val="238"/>
      </rPr>
      <t xml:space="preserve"> 535.627</t>
    </r>
    <r>
      <rPr>
        <sz val="9"/>
        <color theme="1"/>
        <rFont val="Arial"/>
        <family val="2"/>
        <charset val="238"/>
      </rPr>
      <t xml:space="preserve"> ti</t>
    </r>
    <r>
      <rPr>
        <sz val="9"/>
        <color rgb="FF000000"/>
        <rFont val="Arial"/>
        <family val="2"/>
        <charset val="238"/>
      </rPr>
      <t>suća kuna.</t>
    </r>
  </si>
  <si>
    <t>Objašnjenje pozicija Računa dobiti i gubitka:</t>
  </si>
  <si>
    <t>Osnovna zarada/(gubitak) po dionici izračunava se na način da se dobit/(gubitak) Grupe tijekom razdoblja u 2020. godini podijeli s ponderiranim prosječnim brojem redovnih dionica koje su izdane tijekom razdoblja, umanjeno za redovne dionice kupljene od strane Društva, a koje se drže kao vlastite dionice.</t>
  </si>
  <si>
    <t>BILJEŠKA 1 – OPĆI PODACI</t>
  </si>
  <si>
    <t>Grupu Valamar Riviera, Poreč sačinjavaju društvo Valamar Riviera d.d., Poreč dioničko društvo za turizam (Matično društvo) i njezina ovisna društva (Grupa):</t>
  </si>
  <si>
    <r>
      <t>·</t>
    </r>
    <r>
      <rPr>
        <sz val="7"/>
        <color rgb="FF000000"/>
        <rFont val="Times New Roman"/>
        <family val="1"/>
        <charset val="238"/>
      </rPr>
      <t xml:space="preserve">         </t>
    </r>
    <r>
      <rPr>
        <sz val="9"/>
        <color rgb="FF000000"/>
        <rFont val="Arial"/>
        <family val="2"/>
        <charset val="238"/>
      </rPr>
      <t>Palme turizam d.o.o., Dubrovnik u 100%-tnom vlasništvu</t>
    </r>
  </si>
  <si>
    <r>
      <t>·</t>
    </r>
    <r>
      <rPr>
        <sz val="7"/>
        <color rgb="FF000000"/>
        <rFont val="Times New Roman"/>
        <family val="1"/>
        <charset val="238"/>
      </rPr>
      <t xml:space="preserve">         </t>
    </r>
    <r>
      <rPr>
        <sz val="9"/>
        <color rgb="FF000000"/>
        <rFont val="Arial"/>
        <family val="2"/>
        <charset val="238"/>
      </rPr>
      <t>Magične stijene d.o.o., Dubrovnik u 100%-tnom vlasništvu</t>
    </r>
  </si>
  <si>
    <r>
      <t>·</t>
    </r>
    <r>
      <rPr>
        <sz val="7"/>
        <color rgb="FF000000"/>
        <rFont val="Times New Roman"/>
        <family val="1"/>
        <charset val="238"/>
      </rPr>
      <t xml:space="preserve">         </t>
    </r>
    <r>
      <rPr>
        <sz val="9"/>
        <color rgb="FF000000"/>
        <rFont val="Arial"/>
        <family val="2"/>
        <charset val="238"/>
      </rPr>
      <t>Bugenvilia d.o.o., Dubrovnik u 100%-tnom vlasništvu</t>
    </r>
  </si>
  <si>
    <r>
      <t>·</t>
    </r>
    <r>
      <rPr>
        <sz val="7"/>
        <color rgb="FF000000"/>
        <rFont val="Times New Roman"/>
        <family val="1"/>
        <charset val="238"/>
      </rPr>
      <t xml:space="preserve">         </t>
    </r>
    <r>
      <rPr>
        <sz val="9"/>
        <color rgb="FF000000"/>
        <rFont val="Arial"/>
        <family val="2"/>
        <charset val="238"/>
      </rPr>
      <t>Imperial Riviera d.d., Rab u 43,68%-tnom vlasništvu zajedno s ovisnim društvom Praona d.o.o., Makarska od 29. lipnja 2019. godine (po pripajanju Hoteli Makarska d.d.)</t>
    </r>
  </si>
  <si>
    <r>
      <t>·</t>
    </r>
    <r>
      <rPr>
        <sz val="7"/>
        <color rgb="FF000000"/>
        <rFont val="Times New Roman"/>
        <family val="1"/>
        <charset val="238"/>
      </rPr>
      <t xml:space="preserve">         </t>
    </r>
    <r>
      <rPr>
        <sz val="9"/>
        <color rgb="FF000000"/>
        <rFont val="Arial"/>
        <family val="2"/>
        <charset val="238"/>
      </rPr>
      <t>Hoteli Makarska d.d., Makarska u 46,93%-tnom vlasništvu zajedno sa ovisnim društvom Praona d.o.o., Makarska do 28. lipnja 2019. godine kada je pripojeno društvu Imperial Riviera d.d.</t>
    </r>
  </si>
  <si>
    <r>
      <t>·</t>
    </r>
    <r>
      <rPr>
        <sz val="7"/>
        <color rgb="FF000000"/>
        <rFont val="Times New Roman"/>
        <family val="1"/>
        <charset val="238"/>
      </rPr>
      <t xml:space="preserve">         </t>
    </r>
    <r>
      <rPr>
        <sz val="9"/>
        <color rgb="FF000000"/>
        <rFont val="Arial"/>
        <family val="2"/>
        <charset val="238"/>
      </rPr>
      <t>Valamar A GmbH, Tamsweg u 100%-tnom vlasništvu</t>
    </r>
  </si>
  <si>
    <r>
      <t>·</t>
    </r>
    <r>
      <rPr>
        <sz val="7"/>
        <color rgb="FF000000"/>
        <rFont val="Times New Roman"/>
        <family val="1"/>
        <charset val="238"/>
      </rPr>
      <t>         </t>
    </r>
    <r>
      <rPr>
        <sz val="9"/>
        <color rgb="FF000000"/>
        <rFont val="Arial"/>
        <family val="2"/>
        <charset val="238"/>
      </rPr>
      <t>Valamar Obertauern GmbH, Obertauern u 10%-tnom neposrednom vlasništvu i u 90%-tnom posrednom vlasništvu (90% udjela imatelj je Valamar A GmbH).</t>
    </r>
  </si>
  <si>
    <t>BILJEŠKE UZ FINANCIJSKE IZVJEŠTAJE ZA ČETVRTO TROMJESEČJE KOJE ZAVRŠAVA 31. PROSINCA 2020. GODINE</t>
  </si>
  <si>
    <r>
      <t>Konsolidirane izvještaje za četvrto tromjesečje završeno 31. prosinca 2020. godine odobrila je Uprava u Poreču</t>
    </r>
    <r>
      <rPr>
        <sz val="9"/>
        <color theme="1"/>
        <rFont val="Arial"/>
        <family val="2"/>
        <charset val="238"/>
      </rPr>
      <t xml:space="preserve"> 18. veljače 2021. godine. </t>
    </r>
  </si>
  <si>
    <t>Konsolidirani financijski izvještaji za za četvrto tromjesečje  nisu revidirani.</t>
  </si>
  <si>
    <t>Dobit/(gubitak) od financijskih i izvanrednih aktivnosti</t>
  </si>
  <si>
    <t>Konsolidirani financijski izvještaji Grupe za četvrto tromjesečje završeno 31. prosinca 2020. sastavljeni su sukladno Međunarodnom računovodstvenom standardu (MRS) 34 – Financijsko izvještavanje tijekom godine. Konsolidirani izvještaji za četvrto tromjesečje ne uključuju sve informacije i objave koje su obavezne za godišnje konsolidirane financijske izvještaje te ih se treba promatrati zajedno s godišnjim konsolidiranim financijskim izvještajima Grupe na 31. prosinca 2020. godine koja su dostupna na internetskim stranicama HANFA-e, Zagrebačke burze i Grupe.</t>
  </si>
  <si>
    <t xml:space="preserve">Grupa je tijekom 2020. godine primila potpore za subvencije neto plaća s pripadajućim doprinosima i otpis poreza i doprinosa zbog pada prihoda te su zbog dinamike knjiženja dobivenih potpora određene pozicije Računa dobiti i gubitka za četvrto tromjesečje iskazane s negativnim predznakom. </t>
  </si>
  <si>
    <t xml:space="preserve">Grupa je odabrala prezentaciju državnih potpora povezanih s dobiti kao odbitnu stavku iskaznih povezanih rashoda u istom razdoblju. Ovaj pristup primjenjuje se konzistentno na sve slične državne potpore. </t>
  </si>
  <si>
    <t>Ukupne potpore zbog utjecaja pandemije primljenih tijekom godišnjeg razdoblja završenog 31. prosinca 2020. godine iznose za Grupu 174.256 tisuća kuna.</t>
  </si>
  <si>
    <t>Prilikom izrade financijskih izvještaja za četvrto tromjesečje završeno 31. prosinca 2020. godine nije bilo promjena u ključnim računovodstvenim procjenama u odnosu na procjene korištene prilikom izrade godišnjih financijskih izvještaja na dan 31. prosinca 2019. godine. Obzirom na značajan utjecaj pandemije COVID-19 na poslovanje Grupe u 2020. godini te izostanak operativne dobiti ili cjelokupnog poslovanja u jedinicama koje generiraju novac, Grupa je procijenila da postoje potencijalni indikatori umanjenja vrijednosti te je sukladno MRS-36 pristupila testu umanjenja vrijednosti jedinica koje generiraju novac tj. profitnih centara (PCGN). Primjenom MRS 36 – Umanjenje vrijednosti promatra se odnos knjigovodstvene vrijednosti imovine i njezine nadoknadive vrijednosti pri čemu umanjenje ne postoji ukoliko je nadoknadiva vrijednost jednaka ili veća od knjigovodstvene vrijednosti. Nadoknadiva vrijednost utvrđuje se putem fer vrijednosti imovine umanjene za troškove otuđenja ili vrijednost imovine pri uporabi, ovisno o tome koja je veća. Provedenim testovima umanjenja za godinu koja završava 31. prosinca 2020. godine nije potrebno umanjiti vrijednost dugotrajne materijalne i nematerijalne imovine (uključujući goodwill), sukladno utvrđenim vrijednostima u upotrebi, odnosno za dio objekata prema fer vrijednosti koja je potvrđena od strane ovlaštenog procijenitelja.</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</si>
  <si>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Društvo obavlja djelatnost koja je sezonskog karaktera. Sjedište Društva nalazi se u Poreču, Stancija Kaligari 1.</t>
  </si>
  <si>
    <t>Financijski izvještaji za četvrto tromjesečje Grupe sastavljeni su po načelu neograničenog vremena poslovanja.  Na osnovu trenutnih očekivanja Uprava Grupe smatra da, iako se očekuju potencijalno negativni kratkoročni efekti na prihode Grupe kao i novčane priljeve, nije vjerojatno da će trenutna situacija imati značajno negativan utjecaj na sposobnost Grupe da servisira svoje obveze niti dugoročniji utjecaj na prihode i poslovanje Grupe koji bi doveli u pitanje mogućnost nastavka poslovanja u doglednoj budućnosti.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</si>
</sst>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Black]\(#,##0\);\-"/>
    <numFmt numFmtId="167" formatCode="#,##0.00;[Black]\(#,##0.00\);\-"/>
  </numFmts>
  <fonts count="52">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0"/>
      <color theme="1"/>
      <name val="Arial"/>
      <family val="2"/>
      <charset val="238"/>
    </font>
    <font>
      <b/>
      <sz val="10"/>
      <color rgb="FF1563A8"/>
      <name val="Arial"/>
      <family val="2"/>
      <charset val="238"/>
    </font>
    <font>
      <b/>
      <sz val="9"/>
      <color rgb="FF000000"/>
      <name val="Arial"/>
      <family val="2"/>
      <charset val="238"/>
    </font>
    <font>
      <sz val="9"/>
      <color rgb="FF000000"/>
      <name val="Arial"/>
      <family val="2"/>
      <charset val="238"/>
    </font>
    <font>
      <b/>
      <sz val="8"/>
      <color rgb="FF000000"/>
      <name val="Arial"/>
      <family val="2"/>
      <charset val="238"/>
    </font>
    <font>
      <sz val="8"/>
      <color rgb="FF000000"/>
      <name val="Arial"/>
      <family val="2"/>
      <charset val="238"/>
    </font>
    <font>
      <i/>
      <sz val="8"/>
      <color theme="1"/>
      <name val="Arial"/>
      <family val="2"/>
      <charset val="238"/>
    </font>
    <font>
      <b/>
      <sz val="8"/>
      <color theme="1"/>
      <name val="Arial"/>
      <family val="2"/>
      <charset val="238"/>
    </font>
    <font>
      <sz val="8"/>
      <color theme="1"/>
      <name val="Arial"/>
      <family val="2"/>
      <charset val="238"/>
    </font>
    <font>
      <sz val="9"/>
      <color theme="1"/>
      <name val="Arial"/>
      <family val="2"/>
      <charset val="238"/>
    </font>
    <font>
      <i/>
      <sz val="8"/>
      <color rgb="FF000000"/>
      <name val="Arial"/>
      <family val="2"/>
      <charset val="238"/>
    </font>
    <font>
      <i/>
      <sz val="9"/>
      <color rgb="FF000000"/>
      <name val="Arial"/>
      <family val="2"/>
      <charset val="238"/>
    </font>
    <font>
      <sz val="9"/>
      <color rgb="FF000000"/>
      <name val="Symbol"/>
      <family val="1"/>
      <charset val="2"/>
    </font>
    <font>
      <sz val="7"/>
      <color rgb="FF000000"/>
      <name val="Times New Roman"/>
      <family val="1"/>
      <charset val="238"/>
    </font>
    <font>
      <b/>
      <sz val="8"/>
      <color rgb="FF000000"/>
      <name val="Open Sans"/>
      <family val="2"/>
    </font>
    <font>
      <sz val="8"/>
      <color rgb="FF000000"/>
      <name val="Open Sans"/>
      <family val="2"/>
    </font>
    <font>
      <b/>
      <sz val="12"/>
      <color rgb="FF002060"/>
      <name val="Arial"/>
      <family val="2"/>
      <charset val="238"/>
    </font>
    <font>
      <sz val="12"/>
      <color rgb="FFFFFFFF"/>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s>
  <borders count="6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99BD4"/>
      </left>
      <right/>
      <top/>
      <bottom/>
      <diagonal/>
    </border>
    <border>
      <left style="medium">
        <color rgb="FF099BD4"/>
      </left>
      <right/>
      <top style="medium">
        <color rgb="FF0066CC"/>
      </top>
      <bottom style="medium">
        <color rgb="FF0066CC"/>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
      <left style="medium">
        <color rgb="FF099BD4"/>
      </left>
      <right/>
      <top/>
      <bottom style="medium">
        <color rgb="FF0066CC"/>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3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7" fillId="10" borderId="13" xfId="0" applyNumberFormat="1" applyFont="1" applyFill="1" applyBorder="1" applyAlignment="1" applyProtection="1">
      <alignment horizontal="right" vertical="center" wrapText="1"/>
    </xf>
    <xf numFmtId="3" fontId="17"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29" fillId="11" borderId="0" xfId="4" applyFont="1" applyFill="1" applyBorder="1" applyProtection="1">
      <protection locked="0"/>
    </xf>
    <xf numFmtId="0" fontId="4" fillId="12" borderId="52" xfId="0" applyFont="1" applyFill="1" applyBorder="1" applyAlignment="1" applyProtection="1">
      <alignment horizontal="center" vertical="center"/>
      <protection locked="0"/>
    </xf>
    <xf numFmtId="0" fontId="29" fillId="11" borderId="27" xfId="4" applyFont="1" applyFill="1" applyBorder="1" applyProtection="1">
      <protection locked="0"/>
    </xf>
    <xf numFmtId="49" fontId="4" fillId="12" borderId="52" xfId="0" applyNumberFormat="1"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0" fontId="35" fillId="11" borderId="0" xfId="0" applyFont="1" applyFill="1" applyAlignment="1">
      <alignment horizontal="justify" vertical="center"/>
    </xf>
    <xf numFmtId="0" fontId="0" fillId="11" borderId="0" xfId="0" applyFill="1"/>
    <xf numFmtId="0" fontId="36" fillId="11" borderId="0" xfId="0" applyFont="1" applyFill="1" applyAlignment="1">
      <alignment horizontal="justify" vertical="center"/>
    </xf>
    <xf numFmtId="0" fontId="37" fillId="11" borderId="0" xfId="0" applyFont="1" applyFill="1" applyAlignment="1">
      <alignment horizontal="justify" vertical="center"/>
    </xf>
    <xf numFmtId="0" fontId="39" fillId="16" borderId="0" xfId="0" applyFont="1" applyFill="1" applyAlignment="1">
      <alignment horizontal="right" vertical="center" wrapText="1"/>
    </xf>
    <xf numFmtId="0" fontId="40" fillId="16" borderId="54" xfId="0" applyFont="1" applyFill="1" applyBorder="1" applyAlignment="1">
      <alignment vertical="center" wrapText="1"/>
    </xf>
    <xf numFmtId="0" fontId="41" fillId="16" borderId="55" xfId="0" applyFont="1" applyFill="1" applyBorder="1" applyAlignment="1">
      <alignment horizontal="right" vertical="center" wrapText="1"/>
    </xf>
    <xf numFmtId="0" fontId="34" fillId="0" borderId="0" xfId="0" applyFont="1"/>
    <xf numFmtId="0" fontId="42" fillId="16" borderId="53" xfId="0" applyFont="1" applyFill="1" applyBorder="1" applyAlignment="1">
      <alignment vertical="center" wrapText="1"/>
    </xf>
    <xf numFmtId="166" fontId="42" fillId="11" borderId="0" xfId="0" applyNumberFormat="1" applyFont="1" applyFill="1" applyAlignment="1">
      <alignment horizontal="right" vertical="center" wrapText="1"/>
    </xf>
    <xf numFmtId="166" fontId="42" fillId="16" borderId="56" xfId="0" applyNumberFormat="1" applyFont="1" applyFill="1" applyBorder="1" applyAlignment="1">
      <alignment horizontal="right" vertical="center" wrapText="1"/>
    </xf>
    <xf numFmtId="166" fontId="41" fillId="11" borderId="0" xfId="0" applyNumberFormat="1" applyFont="1" applyFill="1" applyAlignment="1">
      <alignment horizontal="right" vertical="center" wrapText="1"/>
    </xf>
    <xf numFmtId="0" fontId="42" fillId="16" borderId="53" xfId="0" applyFont="1" applyFill="1" applyBorder="1" applyAlignment="1">
      <alignment horizontal="right" vertical="center" wrapText="1"/>
    </xf>
    <xf numFmtId="166" fontId="43" fillId="17" borderId="0" xfId="0" applyNumberFormat="1" applyFont="1" applyFill="1" applyBorder="1" applyAlignment="1">
      <alignment horizontal="right" vertical="center" wrapText="1"/>
    </xf>
    <xf numFmtId="0" fontId="34" fillId="11" borderId="0" xfId="0" applyFont="1" applyFill="1"/>
    <xf numFmtId="0" fontId="41" fillId="16" borderId="53" xfId="0" applyFont="1" applyFill="1" applyBorder="1" applyAlignment="1">
      <alignment vertical="center" wrapText="1"/>
    </xf>
    <xf numFmtId="0" fontId="42" fillId="16" borderId="0" xfId="0" applyFont="1" applyFill="1" applyAlignment="1">
      <alignment horizontal="right" vertical="center" wrapText="1"/>
    </xf>
    <xf numFmtId="0" fontId="39" fillId="11" borderId="0" xfId="0" applyFont="1" applyFill="1" applyAlignment="1">
      <alignment horizontal="right" vertical="center" wrapText="1"/>
    </xf>
    <xf numFmtId="0" fontId="38" fillId="11" borderId="55" xfId="0" applyFont="1" applyFill="1" applyBorder="1" applyAlignment="1">
      <alignment horizontal="right" vertical="center" wrapText="1"/>
    </xf>
    <xf numFmtId="0" fontId="38" fillId="11" borderId="0" xfId="0" applyFont="1" applyFill="1" applyAlignment="1">
      <alignment vertical="center" wrapText="1"/>
    </xf>
    <xf numFmtId="0" fontId="39" fillId="11" borderId="0" xfId="0" applyFont="1" applyFill="1" applyAlignment="1">
      <alignment vertical="center" wrapText="1"/>
    </xf>
    <xf numFmtId="166" fontId="39" fillId="11" borderId="0" xfId="0" applyNumberFormat="1" applyFont="1" applyFill="1" applyAlignment="1">
      <alignment horizontal="right" vertical="center" wrapText="1"/>
    </xf>
    <xf numFmtId="166" fontId="38" fillId="11" borderId="0" xfId="0" applyNumberFormat="1" applyFont="1" applyFill="1" applyAlignment="1">
      <alignment horizontal="right" vertical="center" wrapText="1"/>
    </xf>
    <xf numFmtId="166" fontId="39" fillId="16" borderId="56" xfId="0" applyNumberFormat="1" applyFont="1" applyFill="1" applyBorder="1" applyAlignment="1">
      <alignment horizontal="right" vertical="center" wrapText="1"/>
    </xf>
    <xf numFmtId="166" fontId="38" fillId="16" borderId="56" xfId="0" applyNumberFormat="1" applyFont="1" applyFill="1" applyBorder="1" applyAlignment="1">
      <alignment horizontal="right" vertical="center" wrapText="1"/>
    </xf>
    <xf numFmtId="0" fontId="38" fillId="11" borderId="0" xfId="0" applyFont="1" applyFill="1" applyBorder="1" applyAlignment="1">
      <alignment horizontal="right" vertical="center" wrapText="1"/>
    </xf>
    <xf numFmtId="0" fontId="38" fillId="11" borderId="0" xfId="0" applyFont="1" applyFill="1" applyAlignment="1">
      <alignment horizontal="center" vertical="center" wrapText="1"/>
    </xf>
    <xf numFmtId="0" fontId="44" fillId="11" borderId="55" xfId="0" applyFont="1" applyFill="1" applyBorder="1" applyAlignment="1">
      <alignment vertical="center" wrapText="1"/>
    </xf>
    <xf numFmtId="166" fontId="38" fillId="11" borderId="55" xfId="0" applyNumberFormat="1" applyFont="1" applyFill="1" applyBorder="1" applyAlignment="1">
      <alignment horizontal="right" vertical="center" wrapText="1"/>
    </xf>
    <xf numFmtId="0" fontId="38" fillId="11" borderId="56" xfId="0" applyFont="1" applyFill="1" applyBorder="1" applyAlignment="1">
      <alignment vertical="center" wrapText="1"/>
    </xf>
    <xf numFmtId="0" fontId="39" fillId="11" borderId="56" xfId="0" applyFont="1" applyFill="1" applyBorder="1" applyAlignment="1">
      <alignment horizontal="right" vertical="center" wrapText="1"/>
    </xf>
    <xf numFmtId="0" fontId="38" fillId="11" borderId="56" xfId="0" applyFont="1" applyFill="1" applyBorder="1" applyAlignment="1">
      <alignment horizontal="center" vertical="center" wrapText="1"/>
    </xf>
    <xf numFmtId="0" fontId="38" fillId="11" borderId="56" xfId="0" applyFont="1" applyFill="1" applyBorder="1" applyAlignment="1">
      <alignment horizontal="right" vertical="center" wrapText="1"/>
    </xf>
    <xf numFmtId="0" fontId="44" fillId="11" borderId="56" xfId="0" applyFont="1" applyFill="1" applyBorder="1" applyAlignment="1">
      <alignment vertical="center" wrapText="1"/>
    </xf>
    <xf numFmtId="0" fontId="41" fillId="11" borderId="56" xfId="0" applyFont="1" applyFill="1" applyBorder="1" applyAlignment="1">
      <alignment vertical="center" wrapText="1"/>
    </xf>
    <xf numFmtId="0" fontId="39" fillId="11" borderId="0" xfId="0" applyFont="1" applyFill="1" applyAlignment="1">
      <alignment vertical="center"/>
    </xf>
    <xf numFmtId="167" fontId="39" fillId="11" borderId="0" xfId="0" applyNumberFormat="1" applyFont="1" applyFill="1" applyAlignment="1">
      <alignment horizontal="right" vertical="center" wrapText="1"/>
    </xf>
    <xf numFmtId="167" fontId="38" fillId="11" borderId="55" xfId="0" applyNumberFormat="1" applyFont="1" applyFill="1" applyBorder="1" applyAlignment="1">
      <alignment horizontal="right" vertical="center" wrapText="1"/>
    </xf>
    <xf numFmtId="0" fontId="5" fillId="11" borderId="0" xfId="0" applyFont="1" applyFill="1" applyAlignment="1">
      <alignment vertical="center"/>
    </xf>
    <xf numFmtId="0" fontId="0" fillId="11" borderId="0" xfId="0" applyFill="1" applyAlignment="1">
      <alignment wrapText="1"/>
    </xf>
    <xf numFmtId="0" fontId="45" fillId="11" borderId="0" xfId="0" applyFont="1" applyFill="1" applyAlignment="1">
      <alignment horizontal="justify" vertical="center" wrapText="1"/>
    </xf>
    <xf numFmtId="0" fontId="38" fillId="11" borderId="0" xfId="0" applyFont="1" applyFill="1" applyAlignment="1">
      <alignment vertical="center"/>
    </xf>
    <xf numFmtId="0" fontId="39" fillId="16" borderId="58" xfId="0" applyFont="1" applyFill="1" applyBorder="1" applyAlignment="1">
      <alignment horizontal="right" vertical="center" wrapText="1"/>
    </xf>
    <xf numFmtId="3" fontId="39" fillId="16" borderId="58" xfId="0" applyNumberFormat="1" applyFont="1" applyFill="1" applyBorder="1" applyAlignment="1">
      <alignment horizontal="right" vertical="center" wrapText="1"/>
    </xf>
    <xf numFmtId="3" fontId="38" fillId="11" borderId="55" xfId="0" applyNumberFormat="1" applyFont="1" applyFill="1" applyBorder="1" applyAlignment="1">
      <alignment horizontal="right" vertical="center" wrapText="1"/>
    </xf>
    <xf numFmtId="0" fontId="39" fillId="16" borderId="0" xfId="0" applyFont="1" applyFill="1" applyAlignment="1">
      <alignment vertical="center"/>
    </xf>
    <xf numFmtId="0" fontId="38" fillId="11" borderId="0" xfId="0" applyFont="1" applyFill="1" applyBorder="1" applyAlignment="1">
      <alignment vertical="center" wrapText="1"/>
    </xf>
    <xf numFmtId="0" fontId="38" fillId="11" borderId="59" xfId="0" applyFont="1" applyFill="1" applyBorder="1" applyAlignment="1">
      <alignment vertical="center" wrapText="1"/>
    </xf>
    <xf numFmtId="0" fontId="39" fillId="11" borderId="59" xfId="0" applyFont="1" applyFill="1" applyBorder="1" applyAlignment="1">
      <alignment horizontal="right" vertical="center" wrapText="1"/>
    </xf>
    <xf numFmtId="0" fontId="39" fillId="11" borderId="53" xfId="0" applyFont="1" applyFill="1" applyBorder="1" applyAlignment="1">
      <alignment horizontal="right" vertical="center" wrapText="1"/>
    </xf>
    <xf numFmtId="0" fontId="39" fillId="16" borderId="0" xfId="0" applyFont="1" applyFill="1" applyAlignment="1">
      <alignment vertical="center" wrapText="1"/>
    </xf>
    <xf numFmtId="3" fontId="39" fillId="11" borderId="56" xfId="0" applyNumberFormat="1" applyFont="1" applyFill="1" applyBorder="1" applyAlignment="1">
      <alignment horizontal="right" vertical="center" wrapText="1"/>
    </xf>
    <xf numFmtId="0" fontId="38" fillId="16" borderId="56" xfId="0" applyFont="1" applyFill="1" applyBorder="1" applyAlignment="1">
      <alignment vertical="center" wrapText="1"/>
    </xf>
    <xf numFmtId="167" fontId="38" fillId="16" borderId="56" xfId="0" applyNumberFormat="1" applyFont="1" applyFill="1" applyBorder="1" applyAlignment="1">
      <alignment horizontal="right" vertical="center" wrapText="1"/>
    </xf>
    <xf numFmtId="0" fontId="38" fillId="11" borderId="58" xfId="0" applyFont="1" applyFill="1" applyBorder="1" applyAlignment="1">
      <alignment horizontal="justify" vertical="center"/>
    </xf>
    <xf numFmtId="0" fontId="39" fillId="11" borderId="58" xfId="0" applyFont="1" applyFill="1" applyBorder="1" applyAlignment="1">
      <alignment vertical="center"/>
    </xf>
    <xf numFmtId="1" fontId="39" fillId="11" borderId="0" xfId="0" applyNumberFormat="1" applyFont="1" applyFill="1" applyAlignment="1">
      <alignment horizontal="right" vertical="center" wrapText="1"/>
    </xf>
    <xf numFmtId="1" fontId="39" fillId="11" borderId="56" xfId="0" applyNumberFormat="1" applyFont="1" applyFill="1" applyBorder="1" applyAlignment="1">
      <alignment horizontal="right" vertical="center" wrapText="1"/>
    </xf>
    <xf numFmtId="1" fontId="38" fillId="16" borderId="0" xfId="0" applyNumberFormat="1" applyFont="1" applyFill="1" applyAlignment="1">
      <alignment horizontal="right" vertical="center" wrapText="1"/>
    </xf>
    <xf numFmtId="3" fontId="38" fillId="16" borderId="0" xfId="0" applyNumberFormat="1" applyFont="1" applyFill="1" applyAlignment="1">
      <alignment horizontal="right" vertical="center" wrapText="1"/>
    </xf>
    <xf numFmtId="1" fontId="37" fillId="16" borderId="0" xfId="0" applyNumberFormat="1" applyFont="1" applyFill="1" applyAlignment="1">
      <alignment horizontal="right" vertical="center" wrapText="1"/>
    </xf>
    <xf numFmtId="0" fontId="38" fillId="11" borderId="0" xfId="0" applyFont="1" applyFill="1" applyAlignment="1">
      <alignment horizontal="right" vertical="center" wrapText="1"/>
    </xf>
    <xf numFmtId="0" fontId="38" fillId="16" borderId="0" xfId="0" applyFont="1" applyFill="1" applyAlignment="1">
      <alignment horizontal="right" vertical="center" wrapText="1"/>
    </xf>
    <xf numFmtId="1" fontId="39" fillId="16" borderId="0" xfId="0" applyNumberFormat="1" applyFont="1" applyFill="1" applyAlignment="1">
      <alignment horizontal="right" vertical="center" wrapText="1"/>
    </xf>
    <xf numFmtId="1" fontId="38" fillId="11" borderId="56" xfId="0" applyNumberFormat="1" applyFont="1" applyFill="1" applyBorder="1" applyAlignment="1">
      <alignment horizontal="right" vertical="center" wrapText="1"/>
    </xf>
    <xf numFmtId="0" fontId="37" fillId="11" borderId="0" xfId="0" applyFont="1" applyFill="1" applyAlignment="1">
      <alignment horizontal="left" vertical="center"/>
    </xf>
    <xf numFmtId="0" fontId="48" fillId="18" borderId="0" xfId="0" applyFont="1" applyFill="1" applyBorder="1"/>
    <xf numFmtId="0" fontId="49" fillId="18" borderId="0" xfId="0" applyFont="1" applyFill="1" applyBorder="1"/>
    <xf numFmtId="166" fontId="39" fillId="11" borderId="56" xfId="0" applyNumberFormat="1" applyFont="1" applyFill="1" applyBorder="1" applyAlignment="1">
      <alignment horizontal="right" vertical="center" wrapText="1"/>
    </xf>
    <xf numFmtId="166" fontId="42" fillId="11" borderId="57" xfId="0" applyNumberFormat="1" applyFont="1" applyFill="1" applyBorder="1" applyAlignment="1">
      <alignment horizontal="right" vertical="center" wrapText="1"/>
    </xf>
    <xf numFmtId="166" fontId="41" fillId="11" borderId="57" xfId="0" applyNumberFormat="1" applyFont="1" applyFill="1" applyBorder="1" applyAlignment="1">
      <alignment horizontal="right" vertical="center" wrapText="1"/>
    </xf>
    <xf numFmtId="166" fontId="38" fillId="11" borderId="56" xfId="0" applyNumberFormat="1" applyFont="1" applyFill="1" applyBorder="1" applyAlignment="1">
      <alignment horizontal="right" vertical="center" wrapText="1"/>
    </xf>
    <xf numFmtId="0" fontId="5" fillId="0" borderId="0" xfId="0" applyFont="1"/>
    <xf numFmtId="0" fontId="37" fillId="11" borderId="0" xfId="0" applyFont="1" applyFill="1" applyAlignment="1">
      <alignment horizontal="left" vertical="center"/>
    </xf>
    <xf numFmtId="0" fontId="4" fillId="11" borderId="0" xfId="0" applyFont="1" applyFill="1"/>
    <xf numFmtId="3" fontId="39" fillId="11" borderId="0" xfId="0" applyNumberFormat="1" applyFont="1" applyFill="1" applyAlignment="1">
      <alignment horizontal="right" vertical="center" wrapText="1"/>
    </xf>
    <xf numFmtId="0" fontId="50" fillId="11" borderId="0" xfId="0" applyFont="1" applyFill="1"/>
    <xf numFmtId="0" fontId="2" fillId="11" borderId="0" xfId="0" applyFont="1" applyFill="1"/>
    <xf numFmtId="0" fontId="51" fillId="11" borderId="0" xfId="0" applyFont="1" applyFill="1" applyAlignment="1">
      <alignment horizontal="justify" vertical="center"/>
    </xf>
    <xf numFmtId="0" fontId="46" fillId="11" borderId="0" xfId="0" applyFont="1" applyFill="1" applyAlignment="1">
      <alignment horizontal="justify" vertical="center"/>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6" fillId="11" borderId="0" xfId="0" applyFont="1" applyFill="1" applyAlignment="1">
      <alignment horizontal="left" vertical="center"/>
    </xf>
    <xf numFmtId="0" fontId="37" fillId="11" borderId="0" xfId="0" applyFont="1" applyFill="1" applyAlignment="1">
      <alignment horizontal="left" vertical="center"/>
    </xf>
    <xf numFmtId="0" fontId="37" fillId="11" borderId="0" xfId="0" applyFont="1" applyFill="1" applyAlignment="1">
      <alignment horizontal="left" vertical="center" wrapText="1"/>
    </xf>
    <xf numFmtId="0" fontId="5" fillId="11" borderId="0" xfId="0" applyFont="1" applyFill="1" applyAlignment="1">
      <alignment horizontal="left" wrapText="1"/>
    </xf>
    <xf numFmtId="0" fontId="5" fillId="0" borderId="0" xfId="0" applyFont="1" applyAlignment="1">
      <alignment horizontal="left" vertical="top" wrapText="1"/>
    </xf>
    <xf numFmtId="0" fontId="5" fillId="0" borderId="0" xfId="0" applyFont="1" applyAlignment="1">
      <alignment horizontal="left" vertical="top"/>
    </xf>
    <xf numFmtId="0" fontId="43" fillId="11" borderId="0" xfId="0" applyFont="1" applyFill="1" applyAlignment="1">
      <alignment horizontal="left" vertical="center"/>
    </xf>
    <xf numFmtId="0" fontId="5" fillId="11" borderId="0" xfId="0" applyFont="1" applyFill="1" applyAlignment="1">
      <alignment horizontal="left" vertical="center" wrapText="1"/>
    </xf>
    <xf numFmtId="0" fontId="44" fillId="11" borderId="57" xfId="0" applyFont="1" applyFill="1" applyBorder="1" applyAlignment="1">
      <alignment horizontal="left" vertical="center" wrapText="1"/>
    </xf>
    <xf numFmtId="0" fontId="44" fillId="11" borderId="56" xfId="0" applyFont="1" applyFill="1" applyBorder="1" applyAlignment="1">
      <alignment horizontal="left" vertical="center" wrapText="1"/>
    </xf>
    <xf numFmtId="0" fontId="38" fillId="11" borderId="55" xfId="0" applyFont="1" applyFill="1" applyBorder="1" applyAlignment="1">
      <alignment horizontal="center" vertical="center" wrapText="1"/>
    </xf>
    <xf numFmtId="0" fontId="41" fillId="11" borderId="56" xfId="0" applyFont="1" applyFill="1" applyBorder="1" applyAlignment="1">
      <alignment horizontal="center" vertical="center" wrapText="1"/>
    </xf>
    <xf numFmtId="0" fontId="35" fillId="11" borderId="0" xfId="0" applyFont="1" applyFill="1" applyAlignment="1">
      <alignment horizontal="left" vertical="center"/>
    </xf>
    <xf numFmtId="0" fontId="46" fillId="11" borderId="0" xfId="0" applyFont="1" applyFill="1" applyAlignment="1">
      <alignment horizontal="left" vertical="center" wrapText="1"/>
    </xf>
    <xf numFmtId="0" fontId="36" fillId="11" borderId="0" xfId="0" applyFont="1" applyFill="1" applyAlignment="1">
      <alignment horizontal="left" vertical="center" wrapText="1"/>
    </xf>
    <xf numFmtId="0" fontId="38" fillId="11" borderId="58" xfId="0" applyFont="1" applyFill="1" applyBorder="1" applyAlignment="1">
      <alignment horizontal="center" vertical="center"/>
    </xf>
  </cellXfs>
  <cellStyles count="5">
    <cellStyle name="Hyperlink 2" xfId="2"/>
    <cellStyle name="Normal" xfId="0" builtinId="0"/>
    <cellStyle name="Normal 2" xfId="3"/>
    <cellStyle name="Normal 3" xfId="4"/>
    <cellStyle name="Style 1" xfId="1"/>
  </cellStyles>
  <dxfs count="17">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workbookViewId="0">
      <selection activeCell="C29" sqref="C29"/>
    </sheetView>
  </sheetViews>
  <sheetFormatPr defaultColWidth="9.140625" defaultRowHeight="15"/>
  <cols>
    <col min="1" max="8" width="9.140625" style="70"/>
    <col min="9" max="9" width="15.28515625" style="70" customWidth="1"/>
    <col min="10" max="10" width="9.140625" style="70"/>
    <col min="11" max="13" width="9.140625" style="120"/>
    <col min="14" max="14" width="9.140625" style="118"/>
    <col min="15" max="20" width="9.140625" style="120"/>
    <col min="21" max="16384" width="9.140625" style="70"/>
  </cols>
  <sheetData>
    <row r="1" spans="1:20" ht="15.75">
      <c r="A1" s="268" t="s">
        <v>391</v>
      </c>
      <c r="B1" s="269"/>
      <c r="C1" s="269"/>
      <c r="D1" s="68"/>
      <c r="E1" s="68"/>
      <c r="F1" s="68"/>
      <c r="G1" s="68"/>
      <c r="H1" s="68"/>
      <c r="I1" s="68"/>
      <c r="J1" s="69"/>
    </row>
    <row r="2" spans="1:20" ht="14.45" customHeight="1">
      <c r="A2" s="270" t="s">
        <v>407</v>
      </c>
      <c r="B2" s="271"/>
      <c r="C2" s="271"/>
      <c r="D2" s="271"/>
      <c r="E2" s="271"/>
      <c r="F2" s="271"/>
      <c r="G2" s="271"/>
      <c r="H2" s="271"/>
      <c r="I2" s="271"/>
      <c r="J2" s="272"/>
      <c r="N2" s="118">
        <v>1</v>
      </c>
    </row>
    <row r="3" spans="1:20">
      <c r="A3" s="71"/>
      <c r="B3" s="72"/>
      <c r="C3" s="72"/>
      <c r="D3" s="72"/>
      <c r="E3" s="72"/>
      <c r="F3" s="72"/>
      <c r="G3" s="72"/>
      <c r="H3" s="72"/>
      <c r="I3" s="72"/>
      <c r="J3" s="73"/>
      <c r="N3" s="118">
        <v>2</v>
      </c>
    </row>
    <row r="4" spans="1:20" ht="33.6" customHeight="1">
      <c r="A4" s="273" t="s">
        <v>392</v>
      </c>
      <c r="B4" s="274"/>
      <c r="C4" s="274"/>
      <c r="D4" s="274"/>
      <c r="E4" s="275">
        <v>43831</v>
      </c>
      <c r="F4" s="276"/>
      <c r="G4" s="74" t="s">
        <v>0</v>
      </c>
      <c r="H4" s="275">
        <v>44196</v>
      </c>
      <c r="I4" s="276"/>
      <c r="J4" s="75"/>
      <c r="N4" s="118">
        <v>3</v>
      </c>
    </row>
    <row r="5" spans="1:20" s="76" customFormat="1" ht="10.15" customHeight="1">
      <c r="A5" s="277"/>
      <c r="B5" s="278"/>
      <c r="C5" s="278"/>
      <c r="D5" s="278"/>
      <c r="E5" s="278"/>
      <c r="F5" s="278"/>
      <c r="G5" s="278"/>
      <c r="H5" s="278"/>
      <c r="I5" s="278"/>
      <c r="J5" s="279"/>
      <c r="N5" s="119">
        <v>4</v>
      </c>
    </row>
    <row r="6" spans="1:20" ht="20.65" customHeight="1">
      <c r="A6" s="77"/>
      <c r="B6" s="78" t="s">
        <v>414</v>
      </c>
      <c r="C6" s="79"/>
      <c r="D6" s="79"/>
      <c r="E6" s="85">
        <v>2020</v>
      </c>
      <c r="F6" s="80"/>
      <c r="G6" s="74"/>
      <c r="H6" s="80"/>
      <c r="I6" s="81"/>
      <c r="J6" s="82"/>
    </row>
    <row r="7" spans="1:20" s="84" customFormat="1" ht="11.1" customHeight="1">
      <c r="A7" s="77"/>
      <c r="B7" s="79"/>
      <c r="C7" s="79"/>
      <c r="D7" s="79"/>
      <c r="E7" s="83"/>
      <c r="F7" s="83"/>
      <c r="G7" s="74"/>
      <c r="H7" s="80"/>
      <c r="I7" s="81"/>
      <c r="J7" s="82"/>
      <c r="K7" s="121"/>
      <c r="L7" s="121"/>
      <c r="M7" s="121"/>
      <c r="N7" s="122"/>
      <c r="O7" s="121"/>
      <c r="P7" s="121"/>
      <c r="Q7" s="121"/>
      <c r="R7" s="121"/>
      <c r="S7" s="121"/>
      <c r="T7" s="121"/>
    </row>
    <row r="8" spans="1:20" ht="20.65" customHeight="1">
      <c r="A8" s="77"/>
      <c r="B8" s="78" t="s">
        <v>415</v>
      </c>
      <c r="C8" s="79"/>
      <c r="D8" s="79"/>
      <c r="E8" s="85">
        <v>4</v>
      </c>
      <c r="F8" s="80"/>
      <c r="G8" s="74"/>
      <c r="H8" s="80"/>
      <c r="I8" s="81"/>
      <c r="J8" s="82"/>
    </row>
    <row r="9" spans="1:20" s="84" customFormat="1" ht="11.1" customHeight="1">
      <c r="A9" s="77"/>
      <c r="B9" s="79"/>
      <c r="C9" s="79"/>
      <c r="D9" s="79"/>
      <c r="E9" s="83"/>
      <c r="F9" s="83"/>
      <c r="G9" s="74"/>
      <c r="H9" s="83"/>
      <c r="I9" s="86"/>
      <c r="J9" s="82"/>
      <c r="K9" s="121"/>
      <c r="L9" s="121"/>
      <c r="M9" s="121"/>
      <c r="N9" s="122"/>
      <c r="O9" s="121"/>
      <c r="P9" s="121"/>
      <c r="Q9" s="121"/>
      <c r="R9" s="121"/>
      <c r="S9" s="121"/>
      <c r="T9" s="121"/>
    </row>
    <row r="10" spans="1:20" ht="37.9" customHeight="1">
      <c r="A10" s="264" t="s">
        <v>416</v>
      </c>
      <c r="B10" s="265"/>
      <c r="C10" s="265"/>
      <c r="D10" s="265"/>
      <c r="E10" s="265"/>
      <c r="F10" s="265"/>
      <c r="G10" s="265"/>
      <c r="H10" s="265"/>
      <c r="I10" s="265"/>
      <c r="J10" s="87"/>
    </row>
    <row r="11" spans="1:20" ht="24.6" customHeight="1">
      <c r="A11" s="252" t="s">
        <v>393</v>
      </c>
      <c r="B11" s="266"/>
      <c r="C11" s="237">
        <v>3474771</v>
      </c>
      <c r="D11" s="238"/>
      <c r="E11" s="88"/>
      <c r="F11" s="221" t="s">
        <v>417</v>
      </c>
      <c r="G11" s="262"/>
      <c r="H11" s="237" t="s">
        <v>434</v>
      </c>
      <c r="I11" s="238"/>
      <c r="J11" s="89"/>
    </row>
    <row r="12" spans="1:20" ht="14.45" customHeight="1">
      <c r="A12" s="90"/>
      <c r="B12" s="91"/>
      <c r="C12" s="91"/>
      <c r="D12" s="91"/>
      <c r="E12" s="267"/>
      <c r="F12" s="267"/>
      <c r="G12" s="267"/>
      <c r="H12" s="267"/>
      <c r="I12" s="92"/>
      <c r="J12" s="89"/>
    </row>
    <row r="13" spans="1:20" ht="21" customHeight="1">
      <c r="A13" s="220" t="s">
        <v>408</v>
      </c>
      <c r="B13" s="262"/>
      <c r="C13" s="237">
        <v>40020883</v>
      </c>
      <c r="D13" s="238"/>
      <c r="E13" s="280"/>
      <c r="F13" s="267"/>
      <c r="G13" s="267"/>
      <c r="H13" s="267"/>
      <c r="I13" s="92"/>
      <c r="J13" s="89"/>
    </row>
    <row r="14" spans="1:20" ht="11.1" customHeight="1">
      <c r="A14" s="88"/>
      <c r="B14" s="92"/>
      <c r="C14" s="91"/>
      <c r="D14" s="91"/>
      <c r="E14" s="227"/>
      <c r="F14" s="227"/>
      <c r="G14" s="227"/>
      <c r="H14" s="227"/>
      <c r="I14" s="91"/>
      <c r="J14" s="93"/>
    </row>
    <row r="15" spans="1:20" ht="23.45" customHeight="1">
      <c r="A15" s="220" t="s">
        <v>394</v>
      </c>
      <c r="B15" s="262"/>
      <c r="C15" s="237">
        <v>36201212847</v>
      </c>
      <c r="D15" s="238"/>
      <c r="E15" s="263"/>
      <c r="F15" s="254"/>
      <c r="G15" s="94" t="s">
        <v>418</v>
      </c>
      <c r="H15" s="237" t="s">
        <v>435</v>
      </c>
      <c r="I15" s="238"/>
      <c r="J15" s="95"/>
    </row>
    <row r="16" spans="1:20" ht="11.1" customHeight="1">
      <c r="A16" s="88"/>
      <c r="B16" s="92"/>
      <c r="C16" s="91"/>
      <c r="D16" s="91"/>
      <c r="E16" s="227"/>
      <c r="F16" s="227"/>
      <c r="G16" s="227"/>
      <c r="H16" s="227"/>
      <c r="I16" s="91"/>
      <c r="J16" s="93"/>
    </row>
    <row r="17" spans="1:10" ht="23.45" customHeight="1">
      <c r="A17" s="96"/>
      <c r="B17" s="94" t="s">
        <v>419</v>
      </c>
      <c r="C17" s="258" t="s">
        <v>436</v>
      </c>
      <c r="D17" s="259"/>
      <c r="E17" s="97"/>
      <c r="F17" s="97"/>
      <c r="G17" s="97"/>
      <c r="H17" s="97"/>
      <c r="I17" s="97"/>
      <c r="J17" s="95"/>
    </row>
    <row r="18" spans="1:10">
      <c r="A18" s="260"/>
      <c r="B18" s="261"/>
      <c r="C18" s="227"/>
      <c r="D18" s="227"/>
      <c r="E18" s="227"/>
      <c r="F18" s="227"/>
      <c r="G18" s="227"/>
      <c r="H18" s="227"/>
      <c r="I18" s="91"/>
      <c r="J18" s="93"/>
    </row>
    <row r="19" spans="1:10">
      <c r="A19" s="252" t="s">
        <v>395</v>
      </c>
      <c r="B19" s="253"/>
      <c r="C19" s="231" t="s">
        <v>437</v>
      </c>
      <c r="D19" s="232"/>
      <c r="E19" s="232"/>
      <c r="F19" s="232"/>
      <c r="G19" s="232"/>
      <c r="H19" s="232"/>
      <c r="I19" s="232"/>
      <c r="J19" s="233"/>
    </row>
    <row r="20" spans="1:10">
      <c r="A20" s="90"/>
      <c r="B20" s="91"/>
      <c r="C20" s="98"/>
      <c r="D20" s="91"/>
      <c r="E20" s="227"/>
      <c r="F20" s="227"/>
      <c r="G20" s="227"/>
      <c r="H20" s="227"/>
      <c r="I20" s="91"/>
      <c r="J20" s="93"/>
    </row>
    <row r="21" spans="1:10">
      <c r="A21" s="252" t="s">
        <v>396</v>
      </c>
      <c r="B21" s="253"/>
      <c r="C21" s="237">
        <v>52440</v>
      </c>
      <c r="D21" s="238"/>
      <c r="E21" s="227"/>
      <c r="F21" s="227"/>
      <c r="G21" s="231" t="s">
        <v>438</v>
      </c>
      <c r="H21" s="232"/>
      <c r="I21" s="232"/>
      <c r="J21" s="233"/>
    </row>
    <row r="22" spans="1:10">
      <c r="A22" s="90"/>
      <c r="B22" s="91"/>
      <c r="C22" s="91"/>
      <c r="D22" s="91"/>
      <c r="E22" s="227"/>
      <c r="F22" s="227"/>
      <c r="G22" s="227"/>
      <c r="H22" s="227"/>
      <c r="I22" s="91"/>
      <c r="J22" s="93"/>
    </row>
    <row r="23" spans="1:10">
      <c r="A23" s="252" t="s">
        <v>397</v>
      </c>
      <c r="B23" s="253"/>
      <c r="C23" s="231" t="s">
        <v>439</v>
      </c>
      <c r="D23" s="232"/>
      <c r="E23" s="232"/>
      <c r="F23" s="232"/>
      <c r="G23" s="232"/>
      <c r="H23" s="232"/>
      <c r="I23" s="232"/>
      <c r="J23" s="233"/>
    </row>
    <row r="24" spans="1:10">
      <c r="A24" s="90"/>
      <c r="B24" s="91"/>
      <c r="C24" s="91"/>
      <c r="D24" s="91"/>
      <c r="E24" s="227"/>
      <c r="F24" s="227"/>
      <c r="G24" s="227"/>
      <c r="H24" s="227"/>
      <c r="I24" s="91"/>
      <c r="J24" s="93"/>
    </row>
    <row r="25" spans="1:10">
      <c r="A25" s="252" t="s">
        <v>398</v>
      </c>
      <c r="B25" s="253"/>
      <c r="C25" s="255" t="s">
        <v>440</v>
      </c>
      <c r="D25" s="256"/>
      <c r="E25" s="256"/>
      <c r="F25" s="256"/>
      <c r="G25" s="256"/>
      <c r="H25" s="256"/>
      <c r="I25" s="256"/>
      <c r="J25" s="257"/>
    </row>
    <row r="26" spans="1:10">
      <c r="A26" s="90"/>
      <c r="B26" s="91"/>
      <c r="C26" s="98"/>
      <c r="D26" s="91"/>
      <c r="E26" s="227"/>
      <c r="F26" s="227"/>
      <c r="G26" s="227"/>
      <c r="H26" s="227"/>
      <c r="I26" s="91"/>
      <c r="J26" s="93"/>
    </row>
    <row r="27" spans="1:10">
      <c r="A27" s="252" t="s">
        <v>399</v>
      </c>
      <c r="B27" s="253"/>
      <c r="C27" s="255" t="s">
        <v>441</v>
      </c>
      <c r="D27" s="256"/>
      <c r="E27" s="256"/>
      <c r="F27" s="256"/>
      <c r="G27" s="256"/>
      <c r="H27" s="256"/>
      <c r="I27" s="256"/>
      <c r="J27" s="257"/>
    </row>
    <row r="28" spans="1:10" ht="13.9" customHeight="1">
      <c r="A28" s="90"/>
      <c r="B28" s="91"/>
      <c r="C28" s="98"/>
      <c r="D28" s="91"/>
      <c r="E28" s="227"/>
      <c r="F28" s="227"/>
      <c r="G28" s="227"/>
      <c r="H28" s="227"/>
      <c r="I28" s="91"/>
      <c r="J28" s="93"/>
    </row>
    <row r="29" spans="1:10" ht="23.45" customHeight="1">
      <c r="A29" s="220" t="s">
        <v>409</v>
      </c>
      <c r="B29" s="253"/>
      <c r="C29" s="138">
        <v>2620</v>
      </c>
      <c r="D29" s="100"/>
      <c r="E29" s="234"/>
      <c r="F29" s="234"/>
      <c r="G29" s="234"/>
      <c r="H29" s="234"/>
      <c r="I29" s="101"/>
      <c r="J29" s="102"/>
    </row>
    <row r="30" spans="1:10">
      <c r="A30" s="90"/>
      <c r="B30" s="91"/>
      <c r="C30" s="91"/>
      <c r="D30" s="91"/>
      <c r="E30" s="227"/>
      <c r="F30" s="227"/>
      <c r="G30" s="227"/>
      <c r="H30" s="227"/>
      <c r="I30" s="101"/>
      <c r="J30" s="102"/>
    </row>
    <row r="31" spans="1:10">
      <c r="A31" s="252" t="s">
        <v>400</v>
      </c>
      <c r="B31" s="253"/>
      <c r="C31" s="114" t="s">
        <v>422</v>
      </c>
      <c r="D31" s="251" t="s">
        <v>420</v>
      </c>
      <c r="E31" s="235"/>
      <c r="F31" s="235"/>
      <c r="G31" s="235"/>
      <c r="H31" s="103"/>
      <c r="I31" s="104" t="s">
        <v>421</v>
      </c>
      <c r="J31" s="105" t="s">
        <v>422</v>
      </c>
    </row>
    <row r="32" spans="1:10">
      <c r="A32" s="252"/>
      <c r="B32" s="253"/>
      <c r="C32" s="106"/>
      <c r="D32" s="74"/>
      <c r="E32" s="254"/>
      <c r="F32" s="254"/>
      <c r="G32" s="254"/>
      <c r="H32" s="254"/>
      <c r="I32" s="101"/>
      <c r="J32" s="102"/>
    </row>
    <row r="33" spans="1:10">
      <c r="A33" s="252" t="s">
        <v>410</v>
      </c>
      <c r="B33" s="253"/>
      <c r="C33" s="99" t="s">
        <v>424</v>
      </c>
      <c r="D33" s="251" t="s">
        <v>423</v>
      </c>
      <c r="E33" s="235"/>
      <c r="F33" s="235"/>
      <c r="G33" s="235"/>
      <c r="H33" s="97"/>
      <c r="I33" s="104" t="s">
        <v>424</v>
      </c>
      <c r="J33" s="105" t="s">
        <v>425</v>
      </c>
    </row>
    <row r="34" spans="1:10">
      <c r="A34" s="90"/>
      <c r="B34" s="91"/>
      <c r="C34" s="91"/>
      <c r="D34" s="91"/>
      <c r="E34" s="227"/>
      <c r="F34" s="227"/>
      <c r="G34" s="227"/>
      <c r="H34" s="227"/>
      <c r="I34" s="91"/>
      <c r="J34" s="93"/>
    </row>
    <row r="35" spans="1:10">
      <c r="A35" s="251" t="s">
        <v>411</v>
      </c>
      <c r="B35" s="235"/>
      <c r="C35" s="235"/>
      <c r="D35" s="235"/>
      <c r="E35" s="235" t="s">
        <v>401</v>
      </c>
      <c r="F35" s="235"/>
      <c r="G35" s="235"/>
      <c r="H35" s="235"/>
      <c r="I35" s="235"/>
      <c r="J35" s="107" t="s">
        <v>402</v>
      </c>
    </row>
    <row r="36" spans="1:10">
      <c r="A36" s="90"/>
      <c r="B36" s="91"/>
      <c r="C36" s="91"/>
      <c r="D36" s="91"/>
      <c r="E36" s="227"/>
      <c r="F36" s="227"/>
      <c r="G36" s="227"/>
      <c r="H36" s="227"/>
      <c r="I36" s="91"/>
      <c r="J36" s="102"/>
    </row>
    <row r="37" spans="1:10">
      <c r="A37" s="246" t="s">
        <v>442</v>
      </c>
      <c r="B37" s="247"/>
      <c r="C37" s="247"/>
      <c r="D37" s="247"/>
      <c r="E37" s="246" t="s">
        <v>443</v>
      </c>
      <c r="F37" s="247"/>
      <c r="G37" s="247"/>
      <c r="H37" s="247"/>
      <c r="I37" s="248"/>
      <c r="J37" s="124" t="s">
        <v>444</v>
      </c>
    </row>
    <row r="38" spans="1:10">
      <c r="A38" s="90"/>
      <c r="B38" s="91"/>
      <c r="C38" s="98"/>
      <c r="D38" s="250"/>
      <c r="E38" s="250"/>
      <c r="F38" s="250"/>
      <c r="G38" s="250"/>
      <c r="H38" s="250"/>
      <c r="I38" s="250"/>
      <c r="J38" s="93"/>
    </row>
    <row r="39" spans="1:10">
      <c r="A39" s="246" t="s">
        <v>445</v>
      </c>
      <c r="B39" s="247"/>
      <c r="C39" s="247"/>
      <c r="D39" s="248"/>
      <c r="E39" s="246" t="s">
        <v>446</v>
      </c>
      <c r="F39" s="247"/>
      <c r="G39" s="247"/>
      <c r="H39" s="247"/>
      <c r="I39" s="248"/>
      <c r="J39" s="125" t="s">
        <v>447</v>
      </c>
    </row>
    <row r="40" spans="1:10">
      <c r="A40" s="90"/>
      <c r="B40" s="91"/>
      <c r="C40" s="98"/>
      <c r="D40" s="108"/>
      <c r="E40" s="250"/>
      <c r="F40" s="250"/>
      <c r="G40" s="250"/>
      <c r="H40" s="250"/>
      <c r="I40" s="92"/>
      <c r="J40" s="93"/>
    </row>
    <row r="41" spans="1:10">
      <c r="A41" s="246" t="s">
        <v>448</v>
      </c>
      <c r="B41" s="247"/>
      <c r="C41" s="247"/>
      <c r="D41" s="248"/>
      <c r="E41" s="246" t="s">
        <v>449</v>
      </c>
      <c r="F41" s="247"/>
      <c r="G41" s="247"/>
      <c r="H41" s="247"/>
      <c r="I41" s="248"/>
      <c r="J41" s="136">
        <v>3324877</v>
      </c>
    </row>
    <row r="42" spans="1:10">
      <c r="A42" s="90"/>
      <c r="B42" s="91"/>
      <c r="C42" s="98"/>
      <c r="D42" s="108"/>
      <c r="E42" s="250"/>
      <c r="F42" s="250"/>
      <c r="G42" s="250"/>
      <c r="H42" s="250"/>
      <c r="I42" s="92"/>
      <c r="J42" s="93"/>
    </row>
    <row r="43" spans="1:10">
      <c r="A43" s="246" t="s">
        <v>450</v>
      </c>
      <c r="B43" s="247"/>
      <c r="C43" s="247"/>
      <c r="D43" s="248"/>
      <c r="E43" s="246" t="s">
        <v>451</v>
      </c>
      <c r="F43" s="247"/>
      <c r="G43" s="247"/>
      <c r="H43" s="247"/>
      <c r="I43" s="248"/>
      <c r="J43" s="125">
        <v>2006103</v>
      </c>
    </row>
    <row r="44" spans="1:10">
      <c r="A44" s="123"/>
      <c r="B44" s="127"/>
      <c r="C44" s="130"/>
      <c r="D44" s="281"/>
      <c r="E44" s="281"/>
      <c r="F44" s="281"/>
      <c r="G44" s="281"/>
      <c r="H44" s="131"/>
      <c r="I44" s="135"/>
      <c r="J44" s="137"/>
    </row>
    <row r="45" spans="1:10">
      <c r="A45" s="246" t="s">
        <v>455</v>
      </c>
      <c r="B45" s="247" t="s">
        <v>456</v>
      </c>
      <c r="C45" s="247"/>
      <c r="D45" s="248"/>
      <c r="E45" s="246" t="s">
        <v>451</v>
      </c>
      <c r="F45" s="247"/>
      <c r="G45" s="247"/>
      <c r="H45" s="247"/>
      <c r="I45" s="248"/>
      <c r="J45" s="125">
        <v>2315211</v>
      </c>
    </row>
    <row r="46" spans="1:10">
      <c r="A46" s="126"/>
      <c r="B46" s="127"/>
      <c r="C46" s="127"/>
      <c r="D46" s="123"/>
      <c r="E46" s="249"/>
      <c r="F46" s="249"/>
      <c r="G46" s="282"/>
      <c r="H46" s="282"/>
      <c r="I46" s="123"/>
      <c r="J46" s="128"/>
    </row>
    <row r="47" spans="1:10">
      <c r="A47" s="246" t="s">
        <v>458</v>
      </c>
      <c r="B47" s="247"/>
      <c r="C47" s="247"/>
      <c r="D47" s="248"/>
      <c r="E47" s="246" t="s">
        <v>451</v>
      </c>
      <c r="F47" s="247"/>
      <c r="G47" s="247"/>
      <c r="H47" s="247"/>
      <c r="I47" s="248"/>
      <c r="J47" s="136">
        <v>2006120</v>
      </c>
    </row>
    <row r="48" spans="1:10">
      <c r="A48" s="129"/>
      <c r="B48" s="123"/>
      <c r="C48" s="127"/>
      <c r="D48" s="130"/>
      <c r="E48" s="281"/>
      <c r="F48" s="281"/>
      <c r="G48" s="281"/>
      <c r="H48" s="281"/>
      <c r="I48" s="131"/>
      <c r="J48" s="128"/>
    </row>
    <row r="49" spans="1:10">
      <c r="A49" s="283" t="s">
        <v>460</v>
      </c>
      <c r="B49" s="284"/>
      <c r="C49" s="284"/>
      <c r="D49" s="285"/>
      <c r="E49" s="283" t="s">
        <v>457</v>
      </c>
      <c r="F49" s="284"/>
      <c r="G49" s="284"/>
      <c r="H49" s="284"/>
      <c r="I49" s="285"/>
      <c r="J49" s="136">
        <v>3044572</v>
      </c>
    </row>
    <row r="50" spans="1:10">
      <c r="A50" s="123"/>
      <c r="B50" s="127"/>
      <c r="C50" s="130"/>
      <c r="D50" s="281"/>
      <c r="E50" s="281"/>
      <c r="F50" s="281"/>
      <c r="G50" s="281"/>
      <c r="H50" s="131"/>
      <c r="I50" s="135"/>
      <c r="J50" s="137"/>
    </row>
    <row r="51" spans="1:10">
      <c r="A51" s="283"/>
      <c r="B51" s="284"/>
      <c r="C51" s="284"/>
      <c r="D51" s="285"/>
      <c r="E51" s="283"/>
      <c r="F51" s="284"/>
      <c r="G51" s="284"/>
      <c r="H51" s="284"/>
      <c r="I51" s="285"/>
      <c r="J51" s="136"/>
    </row>
    <row r="52" spans="1:10">
      <c r="A52" s="126"/>
      <c r="B52" s="127"/>
      <c r="C52" s="127"/>
      <c r="D52" s="123"/>
      <c r="E52" s="249"/>
      <c r="F52" s="249"/>
      <c r="G52" s="282"/>
      <c r="H52" s="282"/>
      <c r="I52" s="123"/>
      <c r="J52" s="128"/>
    </row>
    <row r="53" spans="1:10" ht="14.45" customHeight="1">
      <c r="A53" s="246"/>
      <c r="B53" s="247"/>
      <c r="C53" s="247"/>
      <c r="D53" s="248"/>
      <c r="E53" s="246"/>
      <c r="F53" s="247"/>
      <c r="G53" s="247"/>
      <c r="H53" s="247"/>
      <c r="I53" s="248"/>
      <c r="J53" s="125"/>
    </row>
    <row r="54" spans="1:10">
      <c r="A54" s="109"/>
      <c r="B54" s="98"/>
      <c r="C54" s="244"/>
      <c r="D54" s="244"/>
      <c r="E54" s="227"/>
      <c r="F54" s="227"/>
      <c r="G54" s="244"/>
      <c r="H54" s="244"/>
      <c r="I54" s="244"/>
      <c r="J54" s="93"/>
    </row>
    <row r="55" spans="1:10" ht="13.9" customHeight="1">
      <c r="A55" s="246"/>
      <c r="B55" s="247"/>
      <c r="C55" s="247"/>
      <c r="D55" s="248"/>
      <c r="E55" s="246"/>
      <c r="F55" s="247"/>
      <c r="G55" s="247"/>
      <c r="H55" s="247"/>
      <c r="I55" s="248"/>
      <c r="J55" s="125"/>
    </row>
    <row r="56" spans="1:10">
      <c r="A56" s="109"/>
      <c r="B56" s="98"/>
      <c r="C56" s="98"/>
      <c r="D56" s="91"/>
      <c r="E56" s="249"/>
      <c r="F56" s="249"/>
      <c r="G56" s="244"/>
      <c r="H56" s="244"/>
      <c r="I56" s="91"/>
      <c r="J56" s="93"/>
    </row>
    <row r="57" spans="1:10">
      <c r="A57" s="246"/>
      <c r="B57" s="247"/>
      <c r="C57" s="247"/>
      <c r="D57" s="248"/>
      <c r="E57" s="246"/>
      <c r="F57" s="247"/>
      <c r="G57" s="247"/>
      <c r="H57" s="247"/>
      <c r="I57" s="248"/>
      <c r="J57" s="125"/>
    </row>
    <row r="58" spans="1:10">
      <c r="A58" s="109"/>
      <c r="B58" s="98"/>
      <c r="C58" s="98"/>
      <c r="D58" s="91"/>
      <c r="E58" s="227"/>
      <c r="F58" s="227"/>
      <c r="G58" s="244"/>
      <c r="H58" s="244"/>
      <c r="I58" s="91"/>
      <c r="J58" s="110" t="s">
        <v>426</v>
      </c>
    </row>
    <row r="59" spans="1:10" ht="14.45" customHeight="1">
      <c r="A59" s="109"/>
      <c r="B59" s="98"/>
      <c r="C59" s="98"/>
      <c r="D59" s="91"/>
      <c r="E59" s="227"/>
      <c r="F59" s="227"/>
      <c r="G59" s="244"/>
      <c r="H59" s="244"/>
      <c r="I59" s="91"/>
      <c r="J59" s="110" t="s">
        <v>427</v>
      </c>
    </row>
    <row r="60" spans="1:10">
      <c r="A60" s="220" t="s">
        <v>403</v>
      </c>
      <c r="B60" s="221"/>
      <c r="C60" s="237" t="s">
        <v>427</v>
      </c>
      <c r="D60" s="238"/>
      <c r="E60" s="239" t="s">
        <v>428</v>
      </c>
      <c r="F60" s="240"/>
      <c r="G60" s="241"/>
      <c r="H60" s="242"/>
      <c r="I60" s="242"/>
      <c r="J60" s="243"/>
    </row>
    <row r="61" spans="1:10">
      <c r="A61" s="109"/>
      <c r="B61" s="98"/>
      <c r="C61" s="244"/>
      <c r="D61" s="244"/>
      <c r="E61" s="227"/>
      <c r="F61" s="227"/>
      <c r="G61" s="245" t="s">
        <v>429</v>
      </c>
      <c r="H61" s="245"/>
      <c r="I61" s="245"/>
      <c r="J61" s="82"/>
    </row>
    <row r="62" spans="1:10" ht="14.45" customHeight="1">
      <c r="A62" s="220" t="s">
        <v>404</v>
      </c>
      <c r="B62" s="221"/>
      <c r="C62" s="231" t="s">
        <v>452</v>
      </c>
      <c r="D62" s="232"/>
      <c r="E62" s="232"/>
      <c r="F62" s="232"/>
      <c r="G62" s="232"/>
      <c r="H62" s="232"/>
      <c r="I62" s="232"/>
      <c r="J62" s="233"/>
    </row>
    <row r="63" spans="1:10">
      <c r="A63" s="90"/>
      <c r="B63" s="91"/>
      <c r="C63" s="234" t="s">
        <v>405</v>
      </c>
      <c r="D63" s="234"/>
      <c r="E63" s="234"/>
      <c r="F63" s="234"/>
      <c r="G63" s="234"/>
      <c r="H63" s="234"/>
      <c r="I63" s="234"/>
      <c r="J63" s="93"/>
    </row>
    <row r="64" spans="1:10" ht="14.45" customHeight="1">
      <c r="A64" s="220" t="s">
        <v>406</v>
      </c>
      <c r="B64" s="221"/>
      <c r="C64" s="231" t="s">
        <v>453</v>
      </c>
      <c r="D64" s="232"/>
      <c r="E64" s="233"/>
      <c r="F64" s="227"/>
      <c r="G64" s="227"/>
      <c r="H64" s="235"/>
      <c r="I64" s="235"/>
      <c r="J64" s="236"/>
    </row>
    <row r="65" spans="1:10">
      <c r="A65" s="90"/>
      <c r="B65" s="91"/>
      <c r="C65" s="98"/>
      <c r="D65" s="91"/>
      <c r="E65" s="227"/>
      <c r="F65" s="227"/>
      <c r="G65" s="227"/>
      <c r="H65" s="227"/>
      <c r="I65" s="91"/>
      <c r="J65" s="93"/>
    </row>
    <row r="66" spans="1:10">
      <c r="A66" s="220" t="s">
        <v>398</v>
      </c>
      <c r="B66" s="221"/>
      <c r="C66" s="228" t="s">
        <v>454</v>
      </c>
      <c r="D66" s="229"/>
      <c r="E66" s="229"/>
      <c r="F66" s="229"/>
      <c r="G66" s="229"/>
      <c r="H66" s="229"/>
      <c r="I66" s="229"/>
      <c r="J66" s="230"/>
    </row>
    <row r="67" spans="1:10">
      <c r="A67" s="90"/>
      <c r="B67" s="91"/>
      <c r="C67" s="91"/>
      <c r="D67" s="91"/>
      <c r="E67" s="227"/>
      <c r="F67" s="227"/>
      <c r="G67" s="227"/>
      <c r="H67" s="227"/>
      <c r="I67" s="91"/>
      <c r="J67" s="93"/>
    </row>
    <row r="68" spans="1:10">
      <c r="A68" s="220" t="s">
        <v>430</v>
      </c>
      <c r="B68" s="221"/>
      <c r="C68" s="222"/>
      <c r="D68" s="223"/>
      <c r="E68" s="223"/>
      <c r="F68" s="223"/>
      <c r="G68" s="223"/>
      <c r="H68" s="223"/>
      <c r="I68" s="223"/>
      <c r="J68" s="224"/>
    </row>
    <row r="69" spans="1:10">
      <c r="A69" s="90"/>
      <c r="B69" s="91"/>
      <c r="C69" s="225" t="s">
        <v>431</v>
      </c>
      <c r="D69" s="225"/>
      <c r="E69" s="225"/>
      <c r="F69" s="225"/>
      <c r="G69" s="91"/>
      <c r="H69" s="91"/>
      <c r="I69" s="91"/>
      <c r="J69" s="93"/>
    </row>
    <row r="70" spans="1:10">
      <c r="A70" s="220" t="s">
        <v>432</v>
      </c>
      <c r="B70" s="221"/>
      <c r="C70" s="222"/>
      <c r="D70" s="223"/>
      <c r="E70" s="223"/>
      <c r="F70" s="223"/>
      <c r="G70" s="223"/>
      <c r="H70" s="223"/>
      <c r="I70" s="223"/>
      <c r="J70" s="224"/>
    </row>
    <row r="71" spans="1:10" ht="27.2" customHeight="1">
      <c r="A71" s="111"/>
      <c r="B71" s="112"/>
      <c r="C71" s="226" t="s">
        <v>433</v>
      </c>
      <c r="D71" s="226"/>
      <c r="E71" s="226"/>
      <c r="F71" s="226"/>
      <c r="G71" s="226"/>
      <c r="H71" s="112"/>
      <c r="I71" s="112"/>
      <c r="J71" s="113"/>
    </row>
    <row r="75" spans="1:10" ht="38.65" customHeight="1"/>
  </sheetData>
  <sheetProtection algorithmName="SHA-512" hashValue="9Z6N2o3X+Hyzs0GI4CZ2uRpfhYpFk0gNLDi5AANKo3hs1e4A6eBwRBJM2xfei/52Rze5tavZsEjw703G4hXcsw==" saltValue="3Fdu/JeQZwGffp2Nk3a1wg==" spinCount="100000" sheet="1" objects="1" scenarios="1" formatCells="0" insertRows="0"/>
  <mergeCells count="142">
    <mergeCell ref="D44:E44"/>
    <mergeCell ref="F44:G44"/>
    <mergeCell ref="A51:D51"/>
    <mergeCell ref="E51:I51"/>
    <mergeCell ref="D50:E50"/>
    <mergeCell ref="F50:G50"/>
    <mergeCell ref="A49:D49"/>
    <mergeCell ref="E49:I49"/>
    <mergeCell ref="E52:F52"/>
    <mergeCell ref="G52:H52"/>
    <mergeCell ref="A53:D53"/>
    <mergeCell ref="E53:I53"/>
    <mergeCell ref="E48:F48"/>
    <mergeCell ref="G48:H48"/>
    <mergeCell ref="A45:D45"/>
    <mergeCell ref="E45:I45"/>
    <mergeCell ref="E46:F46"/>
    <mergeCell ref="G46:H46"/>
    <mergeCell ref="A47:D47"/>
    <mergeCell ref="E47:I4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54:D54"/>
    <mergeCell ref="E54:F54"/>
    <mergeCell ref="G54:I54"/>
    <mergeCell ref="A55:D55"/>
    <mergeCell ref="E55:I55"/>
    <mergeCell ref="E56:F56"/>
    <mergeCell ref="G56:H56"/>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34" zoomScaleNormal="100" zoomScaleSheetLayoutView="100" workbookViewId="0">
      <selection activeCell="I57" sqref="I57"/>
    </sheetView>
  </sheetViews>
  <sheetFormatPr defaultColWidth="8.85546875" defaultRowHeight="12.75"/>
  <cols>
    <col min="1" max="7" width="8.85546875" style="11"/>
    <col min="8" max="9" width="16.42578125" style="35" customWidth="1"/>
    <col min="10" max="10" width="10.28515625" style="11" bestFit="1" customWidth="1"/>
    <col min="11" max="16384" width="8.85546875" style="11"/>
  </cols>
  <sheetData>
    <row r="1" spans="1:9">
      <c r="A1" s="293" t="s">
        <v>1</v>
      </c>
      <c r="B1" s="294"/>
      <c r="C1" s="294"/>
      <c r="D1" s="294"/>
      <c r="E1" s="294"/>
      <c r="F1" s="294"/>
      <c r="G1" s="294"/>
      <c r="H1" s="294"/>
      <c r="I1" s="294"/>
    </row>
    <row r="2" spans="1:9">
      <c r="A2" s="295" t="s">
        <v>461</v>
      </c>
      <c r="B2" s="296"/>
      <c r="C2" s="296"/>
      <c r="D2" s="296"/>
      <c r="E2" s="296"/>
      <c r="F2" s="296"/>
      <c r="G2" s="296"/>
      <c r="H2" s="296"/>
      <c r="I2" s="296"/>
    </row>
    <row r="3" spans="1:9">
      <c r="A3" s="297" t="s">
        <v>355</v>
      </c>
      <c r="B3" s="298"/>
      <c r="C3" s="298"/>
      <c r="D3" s="298"/>
      <c r="E3" s="298"/>
      <c r="F3" s="298"/>
      <c r="G3" s="298"/>
      <c r="H3" s="298"/>
      <c r="I3" s="298"/>
    </row>
    <row r="4" spans="1:9">
      <c r="A4" s="299" t="s">
        <v>459</v>
      </c>
      <c r="B4" s="300"/>
      <c r="C4" s="300"/>
      <c r="D4" s="300"/>
      <c r="E4" s="300"/>
      <c r="F4" s="300"/>
      <c r="G4" s="300"/>
      <c r="H4" s="300"/>
      <c r="I4" s="301"/>
    </row>
    <row r="5" spans="1:9" ht="45">
      <c r="A5" s="304" t="s">
        <v>2</v>
      </c>
      <c r="B5" s="305"/>
      <c r="C5" s="305"/>
      <c r="D5" s="305"/>
      <c r="E5" s="305"/>
      <c r="F5" s="305"/>
      <c r="G5" s="12" t="s">
        <v>105</v>
      </c>
      <c r="H5" s="14" t="s">
        <v>372</v>
      </c>
      <c r="I5" s="14" t="s">
        <v>373</v>
      </c>
    </row>
    <row r="6" spans="1:9">
      <c r="A6" s="302">
        <v>1</v>
      </c>
      <c r="B6" s="303"/>
      <c r="C6" s="303"/>
      <c r="D6" s="303"/>
      <c r="E6" s="303"/>
      <c r="F6" s="303"/>
      <c r="G6" s="13">
        <v>2</v>
      </c>
      <c r="H6" s="14">
        <v>3</v>
      </c>
      <c r="I6" s="14">
        <v>4</v>
      </c>
    </row>
    <row r="7" spans="1:9">
      <c r="A7" s="306"/>
      <c r="B7" s="306"/>
      <c r="C7" s="306"/>
      <c r="D7" s="306"/>
      <c r="E7" s="306"/>
      <c r="F7" s="306"/>
      <c r="G7" s="306"/>
      <c r="H7" s="306"/>
      <c r="I7" s="306"/>
    </row>
    <row r="8" spans="1:9" ht="12.75" customHeight="1">
      <c r="A8" s="287" t="s">
        <v>4</v>
      </c>
      <c r="B8" s="287"/>
      <c r="C8" s="287"/>
      <c r="D8" s="287"/>
      <c r="E8" s="287"/>
      <c r="F8" s="287"/>
      <c r="G8" s="15">
        <v>1</v>
      </c>
      <c r="H8" s="33">
        <v>0</v>
      </c>
      <c r="I8" s="33">
        <v>0</v>
      </c>
    </row>
    <row r="9" spans="1:9" ht="12.75" customHeight="1">
      <c r="A9" s="288" t="s">
        <v>381</v>
      </c>
      <c r="B9" s="288"/>
      <c r="C9" s="288"/>
      <c r="D9" s="288"/>
      <c r="E9" s="288"/>
      <c r="F9" s="288"/>
      <c r="G9" s="16">
        <v>2</v>
      </c>
      <c r="H9" s="34">
        <f>H10+H17+H27+H38+H43</f>
        <v>5856396314</v>
      </c>
      <c r="I9" s="34">
        <f>I10+I17+I27+I38+I43</f>
        <v>6087157859</v>
      </c>
    </row>
    <row r="10" spans="1:9" ht="12.75" customHeight="1">
      <c r="A10" s="290" t="s">
        <v>5</v>
      </c>
      <c r="B10" s="290"/>
      <c r="C10" s="290"/>
      <c r="D10" s="290"/>
      <c r="E10" s="290"/>
      <c r="F10" s="290"/>
      <c r="G10" s="16">
        <v>3</v>
      </c>
      <c r="H10" s="34">
        <f>H11+H12+H13+H14+H15+H16</f>
        <v>56189081</v>
      </c>
      <c r="I10" s="34">
        <f>I11+I12+I13+I14+I15+I16</f>
        <v>46400186</v>
      </c>
    </row>
    <row r="11" spans="1:9" ht="12.75" customHeight="1">
      <c r="A11" s="286" t="s">
        <v>6</v>
      </c>
      <c r="B11" s="286"/>
      <c r="C11" s="286"/>
      <c r="D11" s="286"/>
      <c r="E11" s="286"/>
      <c r="F11" s="286"/>
      <c r="G11" s="15">
        <v>4</v>
      </c>
      <c r="H11" s="33">
        <v>0</v>
      </c>
      <c r="I11" s="33">
        <v>0</v>
      </c>
    </row>
    <row r="12" spans="1:9" ht="23.45" customHeight="1">
      <c r="A12" s="286" t="s">
        <v>7</v>
      </c>
      <c r="B12" s="286"/>
      <c r="C12" s="286"/>
      <c r="D12" s="286"/>
      <c r="E12" s="286"/>
      <c r="F12" s="286"/>
      <c r="G12" s="15">
        <v>5</v>
      </c>
      <c r="H12" s="33">
        <v>48975762</v>
      </c>
      <c r="I12" s="33">
        <v>37551928</v>
      </c>
    </row>
    <row r="13" spans="1:9" ht="12.75" customHeight="1">
      <c r="A13" s="286" t="s">
        <v>8</v>
      </c>
      <c r="B13" s="286"/>
      <c r="C13" s="286"/>
      <c r="D13" s="286"/>
      <c r="E13" s="286"/>
      <c r="F13" s="286"/>
      <c r="G13" s="15">
        <v>6</v>
      </c>
      <c r="H13" s="33">
        <v>6567609</v>
      </c>
      <c r="I13" s="33">
        <v>6567609</v>
      </c>
    </row>
    <row r="14" spans="1:9" ht="12.75" customHeight="1">
      <c r="A14" s="286" t="s">
        <v>9</v>
      </c>
      <c r="B14" s="286"/>
      <c r="C14" s="286"/>
      <c r="D14" s="286"/>
      <c r="E14" s="286"/>
      <c r="F14" s="286"/>
      <c r="G14" s="15">
        <v>7</v>
      </c>
      <c r="H14" s="33">
        <v>0</v>
      </c>
      <c r="I14" s="33">
        <v>0</v>
      </c>
    </row>
    <row r="15" spans="1:9" ht="12.75" customHeight="1">
      <c r="A15" s="286" t="s">
        <v>10</v>
      </c>
      <c r="B15" s="286"/>
      <c r="C15" s="286"/>
      <c r="D15" s="286"/>
      <c r="E15" s="286"/>
      <c r="F15" s="286"/>
      <c r="G15" s="15">
        <v>8</v>
      </c>
      <c r="H15" s="33">
        <v>645710</v>
      </c>
      <c r="I15" s="33">
        <v>2280649</v>
      </c>
    </row>
    <row r="16" spans="1:9" ht="12.75" customHeight="1">
      <c r="A16" s="286" t="s">
        <v>11</v>
      </c>
      <c r="B16" s="286"/>
      <c r="C16" s="286"/>
      <c r="D16" s="286"/>
      <c r="E16" s="286"/>
      <c r="F16" s="286"/>
      <c r="G16" s="15">
        <v>9</v>
      </c>
      <c r="H16" s="33">
        <v>0</v>
      </c>
      <c r="I16" s="33">
        <v>0</v>
      </c>
    </row>
    <row r="17" spans="1:9" ht="12.75" customHeight="1">
      <c r="A17" s="290" t="s">
        <v>12</v>
      </c>
      <c r="B17" s="290"/>
      <c r="C17" s="290"/>
      <c r="D17" s="290"/>
      <c r="E17" s="290"/>
      <c r="F17" s="290"/>
      <c r="G17" s="16">
        <v>10</v>
      </c>
      <c r="H17" s="34">
        <f>H18+H19+H20+H21+H22+H23+H24+H25+H26</f>
        <v>5558203413</v>
      </c>
      <c r="I17" s="34">
        <f>I18+I19+I20+I21+I22+I23+I24+I25+I26</f>
        <v>5662917241</v>
      </c>
    </row>
    <row r="18" spans="1:9" ht="12.75" customHeight="1">
      <c r="A18" s="286" t="s">
        <v>13</v>
      </c>
      <c r="B18" s="286"/>
      <c r="C18" s="286"/>
      <c r="D18" s="286"/>
      <c r="E18" s="286"/>
      <c r="F18" s="286"/>
      <c r="G18" s="15">
        <v>11</v>
      </c>
      <c r="H18" s="33">
        <v>977452631</v>
      </c>
      <c r="I18" s="33">
        <v>976429207</v>
      </c>
    </row>
    <row r="19" spans="1:9" ht="12.75" customHeight="1">
      <c r="A19" s="286" t="s">
        <v>14</v>
      </c>
      <c r="B19" s="286"/>
      <c r="C19" s="286"/>
      <c r="D19" s="286"/>
      <c r="E19" s="286"/>
      <c r="F19" s="286"/>
      <c r="G19" s="15">
        <v>12</v>
      </c>
      <c r="H19" s="33">
        <v>3587267668</v>
      </c>
      <c r="I19" s="33">
        <v>3560463801</v>
      </c>
    </row>
    <row r="20" spans="1:9" ht="12.75" customHeight="1">
      <c r="A20" s="286" t="s">
        <v>15</v>
      </c>
      <c r="B20" s="286"/>
      <c r="C20" s="286"/>
      <c r="D20" s="286"/>
      <c r="E20" s="286"/>
      <c r="F20" s="286"/>
      <c r="G20" s="15">
        <v>13</v>
      </c>
      <c r="H20" s="33">
        <v>516603969</v>
      </c>
      <c r="I20" s="33">
        <v>488743200</v>
      </c>
    </row>
    <row r="21" spans="1:9" ht="12.75" customHeight="1">
      <c r="A21" s="286" t="s">
        <v>16</v>
      </c>
      <c r="B21" s="286"/>
      <c r="C21" s="286"/>
      <c r="D21" s="286"/>
      <c r="E21" s="286"/>
      <c r="F21" s="286"/>
      <c r="G21" s="15">
        <v>14</v>
      </c>
      <c r="H21" s="33">
        <v>145663553</v>
      </c>
      <c r="I21" s="33">
        <v>116542756</v>
      </c>
    </row>
    <row r="22" spans="1:9" ht="12.75" customHeight="1">
      <c r="A22" s="286" t="s">
        <v>17</v>
      </c>
      <c r="B22" s="286"/>
      <c r="C22" s="286"/>
      <c r="D22" s="286"/>
      <c r="E22" s="286"/>
      <c r="F22" s="286"/>
      <c r="G22" s="15">
        <v>15</v>
      </c>
      <c r="H22" s="33">
        <v>0</v>
      </c>
      <c r="I22" s="33">
        <v>0</v>
      </c>
    </row>
    <row r="23" spans="1:9" ht="12.75" customHeight="1">
      <c r="A23" s="286" t="s">
        <v>18</v>
      </c>
      <c r="B23" s="286"/>
      <c r="C23" s="286"/>
      <c r="D23" s="286"/>
      <c r="E23" s="286"/>
      <c r="F23" s="286"/>
      <c r="G23" s="15">
        <v>16</v>
      </c>
      <c r="H23" s="33">
        <v>2947521</v>
      </c>
      <c r="I23" s="33">
        <v>988061</v>
      </c>
    </row>
    <row r="24" spans="1:9" ht="12.75" customHeight="1">
      <c r="A24" s="286" t="s">
        <v>19</v>
      </c>
      <c r="B24" s="286"/>
      <c r="C24" s="286"/>
      <c r="D24" s="286"/>
      <c r="E24" s="286"/>
      <c r="F24" s="286"/>
      <c r="G24" s="15">
        <v>17</v>
      </c>
      <c r="H24" s="33">
        <v>247269828</v>
      </c>
      <c r="I24" s="33">
        <v>443016063</v>
      </c>
    </row>
    <row r="25" spans="1:9" ht="12.75" customHeight="1">
      <c r="A25" s="286" t="s">
        <v>20</v>
      </c>
      <c r="B25" s="286"/>
      <c r="C25" s="286"/>
      <c r="D25" s="286"/>
      <c r="E25" s="286"/>
      <c r="F25" s="286"/>
      <c r="G25" s="15">
        <v>18</v>
      </c>
      <c r="H25" s="33">
        <v>74548777</v>
      </c>
      <c r="I25" s="33">
        <v>72791725</v>
      </c>
    </row>
    <row r="26" spans="1:9" ht="12.75" customHeight="1">
      <c r="A26" s="286" t="s">
        <v>21</v>
      </c>
      <c r="B26" s="286"/>
      <c r="C26" s="286"/>
      <c r="D26" s="286"/>
      <c r="E26" s="286"/>
      <c r="F26" s="286"/>
      <c r="G26" s="15">
        <v>19</v>
      </c>
      <c r="H26" s="33">
        <v>6449466</v>
      </c>
      <c r="I26" s="33">
        <v>3942428</v>
      </c>
    </row>
    <row r="27" spans="1:9" ht="12.75" customHeight="1">
      <c r="A27" s="290" t="s">
        <v>22</v>
      </c>
      <c r="B27" s="290"/>
      <c r="C27" s="290"/>
      <c r="D27" s="290"/>
      <c r="E27" s="290"/>
      <c r="F27" s="290"/>
      <c r="G27" s="16">
        <v>20</v>
      </c>
      <c r="H27" s="34">
        <f>SUM(H28:H37)</f>
        <v>48171781</v>
      </c>
      <c r="I27" s="34">
        <f>SUM(I28:I37)</f>
        <v>46430294</v>
      </c>
    </row>
    <row r="28" spans="1:9" ht="12.75" customHeight="1">
      <c r="A28" s="286" t="s">
        <v>23</v>
      </c>
      <c r="B28" s="286"/>
      <c r="C28" s="286"/>
      <c r="D28" s="286"/>
      <c r="E28" s="286"/>
      <c r="F28" s="286"/>
      <c r="G28" s="15">
        <v>21</v>
      </c>
      <c r="H28" s="33">
        <v>0</v>
      </c>
      <c r="I28" s="33">
        <v>0</v>
      </c>
    </row>
    <row r="29" spans="1:9" ht="12.75" customHeight="1">
      <c r="A29" s="286" t="s">
        <v>24</v>
      </c>
      <c r="B29" s="286"/>
      <c r="C29" s="286"/>
      <c r="D29" s="286"/>
      <c r="E29" s="286"/>
      <c r="F29" s="286"/>
      <c r="G29" s="15">
        <v>22</v>
      </c>
      <c r="H29" s="33">
        <v>0</v>
      </c>
      <c r="I29" s="33">
        <v>0</v>
      </c>
    </row>
    <row r="30" spans="1:9" ht="12.75" customHeight="1">
      <c r="A30" s="286" t="s">
        <v>25</v>
      </c>
      <c r="B30" s="286"/>
      <c r="C30" s="286"/>
      <c r="D30" s="286"/>
      <c r="E30" s="286"/>
      <c r="F30" s="286"/>
      <c r="G30" s="15">
        <v>23</v>
      </c>
      <c r="H30" s="33">
        <v>0</v>
      </c>
      <c r="I30" s="33">
        <v>0</v>
      </c>
    </row>
    <row r="31" spans="1:9" ht="24" customHeight="1">
      <c r="A31" s="286" t="s">
        <v>26</v>
      </c>
      <c r="B31" s="286"/>
      <c r="C31" s="286"/>
      <c r="D31" s="286"/>
      <c r="E31" s="286"/>
      <c r="F31" s="286"/>
      <c r="G31" s="15">
        <v>24</v>
      </c>
      <c r="H31" s="33">
        <v>47667787</v>
      </c>
      <c r="I31" s="33">
        <v>46054207</v>
      </c>
    </row>
    <row r="32" spans="1:9" ht="23.65" customHeight="1">
      <c r="A32" s="286" t="s">
        <v>27</v>
      </c>
      <c r="B32" s="286"/>
      <c r="C32" s="286"/>
      <c r="D32" s="286"/>
      <c r="E32" s="286"/>
      <c r="F32" s="286"/>
      <c r="G32" s="15">
        <v>25</v>
      </c>
      <c r="H32" s="33">
        <v>0</v>
      </c>
      <c r="I32" s="33">
        <v>0</v>
      </c>
    </row>
    <row r="33" spans="1:9" ht="21.6" customHeight="1">
      <c r="A33" s="286" t="s">
        <v>28</v>
      </c>
      <c r="B33" s="286"/>
      <c r="C33" s="286"/>
      <c r="D33" s="286"/>
      <c r="E33" s="286"/>
      <c r="F33" s="286"/>
      <c r="G33" s="15">
        <v>26</v>
      </c>
      <c r="H33" s="33">
        <v>0</v>
      </c>
      <c r="I33" s="33">
        <v>0</v>
      </c>
    </row>
    <row r="34" spans="1:9" ht="12.75" customHeight="1">
      <c r="A34" s="286" t="s">
        <v>29</v>
      </c>
      <c r="B34" s="286"/>
      <c r="C34" s="286"/>
      <c r="D34" s="286"/>
      <c r="E34" s="286"/>
      <c r="F34" s="286"/>
      <c r="G34" s="15">
        <v>27</v>
      </c>
      <c r="H34" s="33">
        <v>220656</v>
      </c>
      <c r="I34" s="33">
        <v>147054</v>
      </c>
    </row>
    <row r="35" spans="1:9" ht="12.75" customHeight="1">
      <c r="A35" s="286" t="s">
        <v>30</v>
      </c>
      <c r="B35" s="286"/>
      <c r="C35" s="286"/>
      <c r="D35" s="286"/>
      <c r="E35" s="286"/>
      <c r="F35" s="286"/>
      <c r="G35" s="15">
        <v>28</v>
      </c>
      <c r="H35" s="33">
        <v>113338</v>
      </c>
      <c r="I35" s="33">
        <v>89033</v>
      </c>
    </row>
    <row r="36" spans="1:9" ht="12.75" customHeight="1">
      <c r="A36" s="286" t="s">
        <v>31</v>
      </c>
      <c r="B36" s="286"/>
      <c r="C36" s="286"/>
      <c r="D36" s="286"/>
      <c r="E36" s="286"/>
      <c r="F36" s="286"/>
      <c r="G36" s="15">
        <v>29</v>
      </c>
      <c r="H36" s="33">
        <v>0</v>
      </c>
      <c r="I36" s="33">
        <v>0</v>
      </c>
    </row>
    <row r="37" spans="1:9" ht="12.75" customHeight="1">
      <c r="A37" s="286" t="s">
        <v>32</v>
      </c>
      <c r="B37" s="286"/>
      <c r="C37" s="286"/>
      <c r="D37" s="286"/>
      <c r="E37" s="286"/>
      <c r="F37" s="286"/>
      <c r="G37" s="15">
        <v>30</v>
      </c>
      <c r="H37" s="33">
        <v>170000</v>
      </c>
      <c r="I37" s="33">
        <v>140000</v>
      </c>
    </row>
    <row r="38" spans="1:9" ht="12.75" customHeight="1">
      <c r="A38" s="290" t="s">
        <v>33</v>
      </c>
      <c r="B38" s="290"/>
      <c r="C38" s="290"/>
      <c r="D38" s="290"/>
      <c r="E38" s="290"/>
      <c r="F38" s="290"/>
      <c r="G38" s="16">
        <v>31</v>
      </c>
      <c r="H38" s="34">
        <f>H39+H40+H41+H42</f>
        <v>0</v>
      </c>
      <c r="I38" s="34">
        <f>I39+I40+I41+I42</f>
        <v>0</v>
      </c>
    </row>
    <row r="39" spans="1:9" ht="12.75" customHeight="1">
      <c r="A39" s="286" t="s">
        <v>34</v>
      </c>
      <c r="B39" s="286"/>
      <c r="C39" s="286"/>
      <c r="D39" s="286"/>
      <c r="E39" s="286"/>
      <c r="F39" s="286"/>
      <c r="G39" s="15">
        <v>32</v>
      </c>
      <c r="H39" s="33">
        <v>0</v>
      </c>
      <c r="I39" s="33">
        <v>0</v>
      </c>
    </row>
    <row r="40" spans="1:9" ht="12.75" customHeight="1">
      <c r="A40" s="286" t="s">
        <v>35</v>
      </c>
      <c r="B40" s="286"/>
      <c r="C40" s="286"/>
      <c r="D40" s="286"/>
      <c r="E40" s="286"/>
      <c r="F40" s="286"/>
      <c r="G40" s="15">
        <v>33</v>
      </c>
      <c r="H40" s="33">
        <v>0</v>
      </c>
      <c r="I40" s="33">
        <v>0</v>
      </c>
    </row>
    <row r="41" spans="1:9" ht="12.75" customHeight="1">
      <c r="A41" s="286" t="s">
        <v>36</v>
      </c>
      <c r="B41" s="286"/>
      <c r="C41" s="286"/>
      <c r="D41" s="286"/>
      <c r="E41" s="286"/>
      <c r="F41" s="286"/>
      <c r="G41" s="15">
        <v>34</v>
      </c>
      <c r="H41" s="33">
        <v>0</v>
      </c>
      <c r="I41" s="33">
        <v>0</v>
      </c>
    </row>
    <row r="42" spans="1:9" ht="12.75" customHeight="1">
      <c r="A42" s="286" t="s">
        <v>37</v>
      </c>
      <c r="B42" s="286"/>
      <c r="C42" s="286"/>
      <c r="D42" s="286"/>
      <c r="E42" s="286"/>
      <c r="F42" s="286"/>
      <c r="G42" s="15">
        <v>35</v>
      </c>
      <c r="H42" s="33">
        <v>0</v>
      </c>
      <c r="I42" s="33">
        <v>0</v>
      </c>
    </row>
    <row r="43" spans="1:9" ht="12.75" customHeight="1">
      <c r="A43" s="286" t="s">
        <v>38</v>
      </c>
      <c r="B43" s="286"/>
      <c r="C43" s="286"/>
      <c r="D43" s="286"/>
      <c r="E43" s="286"/>
      <c r="F43" s="286"/>
      <c r="G43" s="15">
        <v>36</v>
      </c>
      <c r="H43" s="33">
        <v>193832039</v>
      </c>
      <c r="I43" s="33">
        <v>331410138</v>
      </c>
    </row>
    <row r="44" spans="1:9" ht="12.75" customHeight="1">
      <c r="A44" s="288" t="s">
        <v>382</v>
      </c>
      <c r="B44" s="288"/>
      <c r="C44" s="288"/>
      <c r="D44" s="288"/>
      <c r="E44" s="288"/>
      <c r="F44" s="288"/>
      <c r="G44" s="16">
        <v>37</v>
      </c>
      <c r="H44" s="34">
        <f>H45+H53+H60+H70</f>
        <v>618567076</v>
      </c>
      <c r="I44" s="34">
        <f>I45+I53+I60+I70</f>
        <v>737066269</v>
      </c>
    </row>
    <row r="45" spans="1:9" ht="12.75" customHeight="1">
      <c r="A45" s="290" t="s">
        <v>39</v>
      </c>
      <c r="B45" s="290"/>
      <c r="C45" s="290"/>
      <c r="D45" s="290"/>
      <c r="E45" s="290"/>
      <c r="F45" s="290"/>
      <c r="G45" s="16">
        <v>38</v>
      </c>
      <c r="H45" s="34">
        <f>SUM(H46:H52)</f>
        <v>25825011</v>
      </c>
      <c r="I45" s="34">
        <f>SUM(I46:I52)</f>
        <v>30335208</v>
      </c>
    </row>
    <row r="46" spans="1:9" ht="12.75" customHeight="1">
      <c r="A46" s="286" t="s">
        <v>40</v>
      </c>
      <c r="B46" s="286"/>
      <c r="C46" s="286"/>
      <c r="D46" s="286"/>
      <c r="E46" s="286"/>
      <c r="F46" s="286"/>
      <c r="G46" s="15">
        <v>39</v>
      </c>
      <c r="H46" s="33">
        <v>25557290</v>
      </c>
      <c r="I46" s="33">
        <v>29329354</v>
      </c>
    </row>
    <row r="47" spans="1:9" ht="12.75" customHeight="1">
      <c r="A47" s="286" t="s">
        <v>41</v>
      </c>
      <c r="B47" s="286"/>
      <c r="C47" s="286"/>
      <c r="D47" s="286"/>
      <c r="E47" s="286"/>
      <c r="F47" s="286"/>
      <c r="G47" s="15">
        <v>40</v>
      </c>
      <c r="H47" s="33">
        <v>0</v>
      </c>
      <c r="I47" s="33">
        <v>0</v>
      </c>
    </row>
    <row r="48" spans="1:9" ht="12.75" customHeight="1">
      <c r="A48" s="286" t="s">
        <v>42</v>
      </c>
      <c r="B48" s="286"/>
      <c r="C48" s="286"/>
      <c r="D48" s="286"/>
      <c r="E48" s="286"/>
      <c r="F48" s="286"/>
      <c r="G48" s="15">
        <v>41</v>
      </c>
      <c r="H48" s="33">
        <v>0</v>
      </c>
      <c r="I48" s="33">
        <v>0</v>
      </c>
    </row>
    <row r="49" spans="1:9" ht="12.75" customHeight="1">
      <c r="A49" s="286" t="s">
        <v>43</v>
      </c>
      <c r="B49" s="286"/>
      <c r="C49" s="286"/>
      <c r="D49" s="286"/>
      <c r="E49" s="286"/>
      <c r="F49" s="286"/>
      <c r="G49" s="15">
        <v>42</v>
      </c>
      <c r="H49" s="33">
        <v>221443</v>
      </c>
      <c r="I49" s="33">
        <v>973867</v>
      </c>
    </row>
    <row r="50" spans="1:9" ht="12.75" customHeight="1">
      <c r="A50" s="286" t="s">
        <v>44</v>
      </c>
      <c r="B50" s="286"/>
      <c r="C50" s="286"/>
      <c r="D50" s="286"/>
      <c r="E50" s="286"/>
      <c r="F50" s="286"/>
      <c r="G50" s="15">
        <v>43</v>
      </c>
      <c r="H50" s="33">
        <v>46278</v>
      </c>
      <c r="I50" s="33">
        <v>31987</v>
      </c>
    </row>
    <row r="51" spans="1:9" ht="12.75" customHeight="1">
      <c r="A51" s="286" t="s">
        <v>45</v>
      </c>
      <c r="B51" s="286"/>
      <c r="C51" s="286"/>
      <c r="D51" s="286"/>
      <c r="E51" s="286"/>
      <c r="F51" s="286"/>
      <c r="G51" s="15">
        <v>44</v>
      </c>
      <c r="H51" s="33">
        <v>0</v>
      </c>
      <c r="I51" s="33">
        <v>0</v>
      </c>
    </row>
    <row r="52" spans="1:9" ht="12.75" customHeight="1">
      <c r="A52" s="286" t="s">
        <v>46</v>
      </c>
      <c r="B52" s="286"/>
      <c r="C52" s="286"/>
      <c r="D52" s="286"/>
      <c r="E52" s="286"/>
      <c r="F52" s="286"/>
      <c r="G52" s="15">
        <v>45</v>
      </c>
      <c r="H52" s="33">
        <v>0</v>
      </c>
      <c r="I52" s="33">
        <v>0</v>
      </c>
    </row>
    <row r="53" spans="1:9" ht="12.75" customHeight="1">
      <c r="A53" s="290" t="s">
        <v>47</v>
      </c>
      <c r="B53" s="290"/>
      <c r="C53" s="290"/>
      <c r="D53" s="290"/>
      <c r="E53" s="290"/>
      <c r="F53" s="290"/>
      <c r="G53" s="16">
        <v>46</v>
      </c>
      <c r="H53" s="34">
        <f>SUM(H54:H59)</f>
        <v>41771516</v>
      </c>
      <c r="I53" s="34">
        <f>SUM(I54:I59)</f>
        <v>40184920</v>
      </c>
    </row>
    <row r="54" spans="1:9" ht="12.75" customHeight="1">
      <c r="A54" s="286" t="s">
        <v>48</v>
      </c>
      <c r="B54" s="286"/>
      <c r="C54" s="286"/>
      <c r="D54" s="286"/>
      <c r="E54" s="286"/>
      <c r="F54" s="286"/>
      <c r="G54" s="15">
        <v>47</v>
      </c>
      <c r="H54" s="33">
        <v>383</v>
      </c>
      <c r="I54" s="33">
        <v>0</v>
      </c>
    </row>
    <row r="55" spans="1:9" ht="12.75" customHeight="1">
      <c r="A55" s="286" t="s">
        <v>49</v>
      </c>
      <c r="B55" s="286"/>
      <c r="C55" s="286"/>
      <c r="D55" s="286"/>
      <c r="E55" s="286"/>
      <c r="F55" s="286"/>
      <c r="G55" s="15">
        <v>48</v>
      </c>
      <c r="H55" s="33">
        <v>2382857</v>
      </c>
      <c r="I55" s="33">
        <v>1598603</v>
      </c>
    </row>
    <row r="56" spans="1:9" ht="12.75" customHeight="1">
      <c r="A56" s="286" t="s">
        <v>50</v>
      </c>
      <c r="B56" s="286"/>
      <c r="C56" s="286"/>
      <c r="D56" s="286"/>
      <c r="E56" s="286"/>
      <c r="F56" s="286"/>
      <c r="G56" s="15">
        <v>49</v>
      </c>
      <c r="H56" s="33">
        <v>18474596</v>
      </c>
      <c r="I56" s="33">
        <v>23776150</v>
      </c>
    </row>
    <row r="57" spans="1:9" ht="12.75" customHeight="1">
      <c r="A57" s="286" t="s">
        <v>51</v>
      </c>
      <c r="B57" s="286"/>
      <c r="C57" s="286"/>
      <c r="D57" s="286"/>
      <c r="E57" s="286"/>
      <c r="F57" s="286"/>
      <c r="G57" s="15">
        <v>50</v>
      </c>
      <c r="H57" s="33">
        <v>936299</v>
      </c>
      <c r="I57" s="33">
        <v>297549</v>
      </c>
    </row>
    <row r="58" spans="1:9" ht="12.75" customHeight="1">
      <c r="A58" s="286" t="s">
        <v>52</v>
      </c>
      <c r="B58" s="286"/>
      <c r="C58" s="286"/>
      <c r="D58" s="286"/>
      <c r="E58" s="286"/>
      <c r="F58" s="286"/>
      <c r="G58" s="15">
        <v>51</v>
      </c>
      <c r="H58" s="33">
        <v>18377083</v>
      </c>
      <c r="I58" s="33">
        <v>10162443</v>
      </c>
    </row>
    <row r="59" spans="1:9" ht="12.75" customHeight="1">
      <c r="A59" s="286" t="s">
        <v>53</v>
      </c>
      <c r="B59" s="286"/>
      <c r="C59" s="286"/>
      <c r="D59" s="286"/>
      <c r="E59" s="286"/>
      <c r="F59" s="286"/>
      <c r="G59" s="15">
        <v>52</v>
      </c>
      <c r="H59" s="33">
        <v>1600298</v>
      </c>
      <c r="I59" s="33">
        <v>4350175</v>
      </c>
    </row>
    <row r="60" spans="1:9" ht="12.75" customHeight="1">
      <c r="A60" s="290" t="s">
        <v>54</v>
      </c>
      <c r="B60" s="290"/>
      <c r="C60" s="290"/>
      <c r="D60" s="290"/>
      <c r="E60" s="290"/>
      <c r="F60" s="290"/>
      <c r="G60" s="16">
        <v>53</v>
      </c>
      <c r="H60" s="34">
        <f>SUM(H61:H69)</f>
        <v>827911</v>
      </c>
      <c r="I60" s="34">
        <f>SUM(I61:I69)</f>
        <v>613241</v>
      </c>
    </row>
    <row r="61" spans="1:9" ht="12.75" customHeight="1">
      <c r="A61" s="286" t="s">
        <v>23</v>
      </c>
      <c r="B61" s="286"/>
      <c r="C61" s="286"/>
      <c r="D61" s="286"/>
      <c r="E61" s="286"/>
      <c r="F61" s="286"/>
      <c r="G61" s="15">
        <v>54</v>
      </c>
      <c r="H61" s="33">
        <v>0</v>
      </c>
      <c r="I61" s="33">
        <v>0</v>
      </c>
    </row>
    <row r="62" spans="1:9" ht="27.6" customHeight="1">
      <c r="A62" s="286" t="s">
        <v>24</v>
      </c>
      <c r="B62" s="286"/>
      <c r="C62" s="286"/>
      <c r="D62" s="286"/>
      <c r="E62" s="286"/>
      <c r="F62" s="286"/>
      <c r="G62" s="15">
        <v>55</v>
      </c>
      <c r="H62" s="33">
        <v>0</v>
      </c>
      <c r="I62" s="33">
        <v>0</v>
      </c>
    </row>
    <row r="63" spans="1:9" ht="12.75" customHeight="1">
      <c r="A63" s="286" t="s">
        <v>25</v>
      </c>
      <c r="B63" s="286"/>
      <c r="C63" s="286"/>
      <c r="D63" s="286"/>
      <c r="E63" s="286"/>
      <c r="F63" s="286"/>
      <c r="G63" s="15">
        <v>56</v>
      </c>
      <c r="H63" s="33">
        <v>0</v>
      </c>
      <c r="I63" s="33">
        <v>0</v>
      </c>
    </row>
    <row r="64" spans="1:9" ht="26.1" customHeight="1">
      <c r="A64" s="286" t="s">
        <v>55</v>
      </c>
      <c r="B64" s="286"/>
      <c r="C64" s="286"/>
      <c r="D64" s="286"/>
      <c r="E64" s="286"/>
      <c r="F64" s="286"/>
      <c r="G64" s="15">
        <v>57</v>
      </c>
      <c r="H64" s="33">
        <v>0</v>
      </c>
      <c r="I64" s="33">
        <v>0</v>
      </c>
    </row>
    <row r="65" spans="1:9" ht="21.6" customHeight="1">
      <c r="A65" s="286" t="s">
        <v>27</v>
      </c>
      <c r="B65" s="286"/>
      <c r="C65" s="286"/>
      <c r="D65" s="286"/>
      <c r="E65" s="286"/>
      <c r="F65" s="286"/>
      <c r="G65" s="15">
        <v>58</v>
      </c>
      <c r="H65" s="33">
        <v>0</v>
      </c>
      <c r="I65" s="33">
        <v>0</v>
      </c>
    </row>
    <row r="66" spans="1:9" ht="21.6" customHeight="1">
      <c r="A66" s="286" t="s">
        <v>28</v>
      </c>
      <c r="B66" s="286"/>
      <c r="C66" s="286"/>
      <c r="D66" s="286"/>
      <c r="E66" s="286"/>
      <c r="F66" s="286"/>
      <c r="G66" s="15">
        <v>59</v>
      </c>
      <c r="H66" s="33">
        <v>0</v>
      </c>
      <c r="I66" s="33">
        <v>0</v>
      </c>
    </row>
    <row r="67" spans="1:9" ht="12.75" customHeight="1">
      <c r="A67" s="286" t="s">
        <v>29</v>
      </c>
      <c r="B67" s="286"/>
      <c r="C67" s="286"/>
      <c r="D67" s="286"/>
      <c r="E67" s="286"/>
      <c r="F67" s="286"/>
      <c r="G67" s="15">
        <v>60</v>
      </c>
      <c r="H67" s="33">
        <v>0</v>
      </c>
      <c r="I67" s="33">
        <v>0</v>
      </c>
    </row>
    <row r="68" spans="1:9" ht="12.75" customHeight="1">
      <c r="A68" s="286" t="s">
        <v>30</v>
      </c>
      <c r="B68" s="286"/>
      <c r="C68" s="286"/>
      <c r="D68" s="286"/>
      <c r="E68" s="286"/>
      <c r="F68" s="286"/>
      <c r="G68" s="15">
        <v>61</v>
      </c>
      <c r="H68" s="33">
        <v>687761</v>
      </c>
      <c r="I68" s="33">
        <v>613241</v>
      </c>
    </row>
    <row r="69" spans="1:9" ht="12.75" customHeight="1">
      <c r="A69" s="286" t="s">
        <v>56</v>
      </c>
      <c r="B69" s="286"/>
      <c r="C69" s="286"/>
      <c r="D69" s="286"/>
      <c r="E69" s="286"/>
      <c r="F69" s="286"/>
      <c r="G69" s="15">
        <v>62</v>
      </c>
      <c r="H69" s="33">
        <v>140150</v>
      </c>
      <c r="I69" s="33">
        <v>0</v>
      </c>
    </row>
    <row r="70" spans="1:9" ht="12.75" customHeight="1">
      <c r="A70" s="286" t="s">
        <v>57</v>
      </c>
      <c r="B70" s="286"/>
      <c r="C70" s="286"/>
      <c r="D70" s="286"/>
      <c r="E70" s="286"/>
      <c r="F70" s="286"/>
      <c r="G70" s="15">
        <v>63</v>
      </c>
      <c r="H70" s="33">
        <v>550142638</v>
      </c>
      <c r="I70" s="33">
        <v>665932900</v>
      </c>
    </row>
    <row r="71" spans="1:9" ht="12.75" customHeight="1">
      <c r="A71" s="287" t="s">
        <v>58</v>
      </c>
      <c r="B71" s="287"/>
      <c r="C71" s="287"/>
      <c r="D71" s="287"/>
      <c r="E71" s="287"/>
      <c r="F71" s="287"/>
      <c r="G71" s="15">
        <v>64</v>
      </c>
      <c r="H71" s="33">
        <v>20339193</v>
      </c>
      <c r="I71" s="33">
        <v>55358952</v>
      </c>
    </row>
    <row r="72" spans="1:9" ht="12.75" customHeight="1">
      <c r="A72" s="288" t="s">
        <v>383</v>
      </c>
      <c r="B72" s="288"/>
      <c r="C72" s="288"/>
      <c r="D72" s="288"/>
      <c r="E72" s="288"/>
      <c r="F72" s="288"/>
      <c r="G72" s="16">
        <v>65</v>
      </c>
      <c r="H72" s="34">
        <f>H8+H9+H44+H71</f>
        <v>6495302583</v>
      </c>
      <c r="I72" s="34">
        <f>I8+I9+I44+I71</f>
        <v>6879583080</v>
      </c>
    </row>
    <row r="73" spans="1:9" ht="12.75" customHeight="1">
      <c r="A73" s="287" t="s">
        <v>59</v>
      </c>
      <c r="B73" s="287"/>
      <c r="C73" s="287"/>
      <c r="D73" s="287"/>
      <c r="E73" s="287"/>
      <c r="F73" s="287"/>
      <c r="G73" s="15">
        <v>66</v>
      </c>
      <c r="H73" s="132">
        <v>54355927</v>
      </c>
      <c r="I73" s="132">
        <v>54261380</v>
      </c>
    </row>
    <row r="74" spans="1:9">
      <c r="A74" s="291" t="s">
        <v>60</v>
      </c>
      <c r="B74" s="292"/>
      <c r="C74" s="292"/>
      <c r="D74" s="292"/>
      <c r="E74" s="292"/>
      <c r="F74" s="292"/>
      <c r="G74" s="292"/>
      <c r="H74" s="292"/>
      <c r="I74" s="292"/>
    </row>
    <row r="75" spans="1:9" ht="12.75" customHeight="1">
      <c r="A75" s="288" t="s">
        <v>384</v>
      </c>
      <c r="B75" s="288"/>
      <c r="C75" s="288"/>
      <c r="D75" s="288"/>
      <c r="E75" s="288"/>
      <c r="F75" s="288"/>
      <c r="G75" s="16">
        <v>67</v>
      </c>
      <c r="H75" s="34">
        <f>H76+H77+H78+H84+H85+H89+H92+H95</f>
        <v>3219069759</v>
      </c>
      <c r="I75" s="34">
        <f>I76+I77+I78+I84+I85+I89+I92+I95</f>
        <v>2863857326</v>
      </c>
    </row>
    <row r="76" spans="1:9" ht="12.75" customHeight="1">
      <c r="A76" s="286" t="s">
        <v>61</v>
      </c>
      <c r="B76" s="286"/>
      <c r="C76" s="286"/>
      <c r="D76" s="286"/>
      <c r="E76" s="286"/>
      <c r="F76" s="286"/>
      <c r="G76" s="15">
        <v>68</v>
      </c>
      <c r="H76" s="33">
        <v>1672021210</v>
      </c>
      <c r="I76" s="33">
        <v>1672021210</v>
      </c>
    </row>
    <row r="77" spans="1:9" ht="12.75" customHeight="1">
      <c r="A77" s="286" t="s">
        <v>62</v>
      </c>
      <c r="B77" s="286"/>
      <c r="C77" s="286"/>
      <c r="D77" s="286"/>
      <c r="E77" s="286"/>
      <c r="F77" s="286"/>
      <c r="G77" s="15">
        <v>69</v>
      </c>
      <c r="H77" s="33">
        <v>5223432</v>
      </c>
      <c r="I77" s="33">
        <v>5223432</v>
      </c>
    </row>
    <row r="78" spans="1:9" ht="12.75" customHeight="1">
      <c r="A78" s="290" t="s">
        <v>63</v>
      </c>
      <c r="B78" s="290"/>
      <c r="C78" s="290"/>
      <c r="D78" s="290"/>
      <c r="E78" s="290"/>
      <c r="F78" s="290"/>
      <c r="G78" s="16">
        <v>70</v>
      </c>
      <c r="H78" s="34">
        <f>SUM(H79:H83)</f>
        <v>95998078</v>
      </c>
      <c r="I78" s="34">
        <f>SUM(I79:I83)</f>
        <v>98511512</v>
      </c>
    </row>
    <row r="79" spans="1:9" ht="12.75" customHeight="1">
      <c r="A79" s="286" t="s">
        <v>64</v>
      </c>
      <c r="B79" s="286"/>
      <c r="C79" s="286"/>
      <c r="D79" s="286"/>
      <c r="E79" s="286"/>
      <c r="F79" s="286"/>
      <c r="G79" s="15">
        <v>71</v>
      </c>
      <c r="H79" s="33">
        <v>83601061</v>
      </c>
      <c r="I79" s="33">
        <v>83601061</v>
      </c>
    </row>
    <row r="80" spans="1:9" ht="12.75" customHeight="1">
      <c r="A80" s="286" t="s">
        <v>65</v>
      </c>
      <c r="B80" s="286"/>
      <c r="C80" s="286"/>
      <c r="D80" s="286"/>
      <c r="E80" s="286"/>
      <c r="F80" s="286"/>
      <c r="G80" s="15">
        <v>72</v>
      </c>
      <c r="H80" s="33">
        <v>136815284</v>
      </c>
      <c r="I80" s="33">
        <v>136815284</v>
      </c>
    </row>
    <row r="81" spans="1:9" ht="12.75" customHeight="1">
      <c r="A81" s="286" t="s">
        <v>66</v>
      </c>
      <c r="B81" s="286"/>
      <c r="C81" s="286"/>
      <c r="D81" s="286"/>
      <c r="E81" s="286"/>
      <c r="F81" s="286"/>
      <c r="G81" s="15">
        <v>73</v>
      </c>
      <c r="H81" s="33">
        <v>-124418267</v>
      </c>
      <c r="I81" s="33">
        <v>-124418267</v>
      </c>
    </row>
    <row r="82" spans="1:9" ht="12.75" customHeight="1">
      <c r="A82" s="286" t="s">
        <v>67</v>
      </c>
      <c r="B82" s="286"/>
      <c r="C82" s="286"/>
      <c r="D82" s="286"/>
      <c r="E82" s="286"/>
      <c r="F82" s="286"/>
      <c r="G82" s="15">
        <v>74</v>
      </c>
      <c r="H82" s="33">
        <v>0</v>
      </c>
      <c r="I82" s="33">
        <v>0</v>
      </c>
    </row>
    <row r="83" spans="1:9" ht="12.75" customHeight="1">
      <c r="A83" s="286" t="s">
        <v>68</v>
      </c>
      <c r="B83" s="286"/>
      <c r="C83" s="286"/>
      <c r="D83" s="286"/>
      <c r="E83" s="286"/>
      <c r="F83" s="286"/>
      <c r="G83" s="15">
        <v>75</v>
      </c>
      <c r="H83" s="33">
        <v>0</v>
      </c>
      <c r="I83" s="33">
        <v>2513434</v>
      </c>
    </row>
    <row r="84" spans="1:9" ht="12.75" customHeight="1">
      <c r="A84" s="289" t="s">
        <v>69</v>
      </c>
      <c r="B84" s="289"/>
      <c r="C84" s="289"/>
      <c r="D84" s="289"/>
      <c r="E84" s="289"/>
      <c r="F84" s="289"/>
      <c r="G84" s="115">
        <v>76</v>
      </c>
      <c r="H84" s="33">
        <v>0</v>
      </c>
      <c r="I84" s="33">
        <v>0</v>
      </c>
    </row>
    <row r="85" spans="1:9" ht="12.75" customHeight="1">
      <c r="A85" s="290" t="s">
        <v>70</v>
      </c>
      <c r="B85" s="290"/>
      <c r="C85" s="290"/>
      <c r="D85" s="290"/>
      <c r="E85" s="290"/>
      <c r="F85" s="290"/>
      <c r="G85" s="16">
        <v>77</v>
      </c>
      <c r="H85" s="34">
        <f>H86+H87+H88</f>
        <v>61474</v>
      </c>
      <c r="I85" s="34">
        <f>I86+I87+I88</f>
        <v>872</v>
      </c>
    </row>
    <row r="86" spans="1:9" ht="12.75" customHeight="1">
      <c r="A86" s="286" t="s">
        <v>71</v>
      </c>
      <c r="B86" s="286"/>
      <c r="C86" s="286"/>
      <c r="D86" s="286"/>
      <c r="E86" s="286"/>
      <c r="F86" s="286"/>
      <c r="G86" s="15">
        <v>78</v>
      </c>
      <c r="H86" s="33">
        <v>61474</v>
      </c>
      <c r="I86" s="33">
        <v>872</v>
      </c>
    </row>
    <row r="87" spans="1:9" ht="12.75" customHeight="1">
      <c r="A87" s="286" t="s">
        <v>72</v>
      </c>
      <c r="B87" s="286"/>
      <c r="C87" s="286"/>
      <c r="D87" s="286"/>
      <c r="E87" s="286"/>
      <c r="F87" s="286"/>
      <c r="G87" s="15">
        <v>79</v>
      </c>
      <c r="H87" s="33">
        <v>0</v>
      </c>
      <c r="I87" s="33">
        <v>0</v>
      </c>
    </row>
    <row r="88" spans="1:9" ht="12.75" customHeight="1">
      <c r="A88" s="286" t="s">
        <v>73</v>
      </c>
      <c r="B88" s="286"/>
      <c r="C88" s="286"/>
      <c r="D88" s="286"/>
      <c r="E88" s="286"/>
      <c r="F88" s="286"/>
      <c r="G88" s="15">
        <v>80</v>
      </c>
      <c r="H88" s="33">
        <v>0</v>
      </c>
      <c r="I88" s="33">
        <v>0</v>
      </c>
    </row>
    <row r="89" spans="1:9" ht="12.75" customHeight="1">
      <c r="A89" s="290" t="s">
        <v>74</v>
      </c>
      <c r="B89" s="290"/>
      <c r="C89" s="290"/>
      <c r="D89" s="290"/>
      <c r="E89" s="290"/>
      <c r="F89" s="290"/>
      <c r="G89" s="16">
        <v>81</v>
      </c>
      <c r="H89" s="34">
        <f>H90-H91</f>
        <v>430206412</v>
      </c>
      <c r="I89" s="34">
        <f>I90-I91</f>
        <v>715882878</v>
      </c>
    </row>
    <row r="90" spans="1:9" ht="12.75" customHeight="1">
      <c r="A90" s="286" t="s">
        <v>75</v>
      </c>
      <c r="B90" s="286"/>
      <c r="C90" s="286"/>
      <c r="D90" s="286"/>
      <c r="E90" s="286"/>
      <c r="F90" s="286"/>
      <c r="G90" s="15">
        <v>82</v>
      </c>
      <c r="H90" s="33">
        <v>430206412</v>
      </c>
      <c r="I90" s="33">
        <v>715882878</v>
      </c>
    </row>
    <row r="91" spans="1:9" ht="12.75" customHeight="1">
      <c r="A91" s="286" t="s">
        <v>76</v>
      </c>
      <c r="B91" s="286"/>
      <c r="C91" s="286"/>
      <c r="D91" s="286"/>
      <c r="E91" s="286"/>
      <c r="F91" s="286"/>
      <c r="G91" s="15">
        <v>83</v>
      </c>
      <c r="H91" s="33">
        <v>0</v>
      </c>
      <c r="I91" s="33">
        <v>0</v>
      </c>
    </row>
    <row r="92" spans="1:9" ht="12.75" customHeight="1">
      <c r="A92" s="290" t="s">
        <v>77</v>
      </c>
      <c r="B92" s="290"/>
      <c r="C92" s="290"/>
      <c r="D92" s="290"/>
      <c r="E92" s="290"/>
      <c r="F92" s="290"/>
      <c r="G92" s="16">
        <v>84</v>
      </c>
      <c r="H92" s="34">
        <f>H93-H94</f>
        <v>284535940</v>
      </c>
      <c r="I92" s="34">
        <f>I93-I94</f>
        <v>-329593506</v>
      </c>
    </row>
    <row r="93" spans="1:9" ht="12.75" customHeight="1">
      <c r="A93" s="286" t="s">
        <v>78</v>
      </c>
      <c r="B93" s="286"/>
      <c r="C93" s="286"/>
      <c r="D93" s="286"/>
      <c r="E93" s="286"/>
      <c r="F93" s="286"/>
      <c r="G93" s="15">
        <v>85</v>
      </c>
      <c r="H93" s="33">
        <v>284535940</v>
      </c>
      <c r="I93" s="33">
        <v>0</v>
      </c>
    </row>
    <row r="94" spans="1:9" ht="12.75" customHeight="1">
      <c r="A94" s="286" t="s">
        <v>79</v>
      </c>
      <c r="B94" s="286"/>
      <c r="C94" s="286"/>
      <c r="D94" s="286"/>
      <c r="E94" s="286"/>
      <c r="F94" s="286"/>
      <c r="G94" s="15">
        <v>86</v>
      </c>
      <c r="H94" s="33">
        <v>0</v>
      </c>
      <c r="I94" s="33">
        <v>329593506</v>
      </c>
    </row>
    <row r="95" spans="1:9" ht="12.75" customHeight="1">
      <c r="A95" s="286" t="s">
        <v>80</v>
      </c>
      <c r="B95" s="286"/>
      <c r="C95" s="286"/>
      <c r="D95" s="286"/>
      <c r="E95" s="286"/>
      <c r="F95" s="286"/>
      <c r="G95" s="15">
        <v>87</v>
      </c>
      <c r="H95" s="33">
        <v>731023213</v>
      </c>
      <c r="I95" s="33">
        <v>701810928</v>
      </c>
    </row>
    <row r="96" spans="1:9" ht="12.75" customHeight="1">
      <c r="A96" s="288" t="s">
        <v>385</v>
      </c>
      <c r="B96" s="288"/>
      <c r="C96" s="288"/>
      <c r="D96" s="288"/>
      <c r="E96" s="288"/>
      <c r="F96" s="288"/>
      <c r="G96" s="16">
        <v>88</v>
      </c>
      <c r="H96" s="34">
        <f>SUM(H97:H102)</f>
        <v>125529523</v>
      </c>
      <c r="I96" s="34">
        <f>SUM(I97:I102)</f>
        <v>141118430</v>
      </c>
    </row>
    <row r="97" spans="1:9" ht="12.75" customHeight="1">
      <c r="A97" s="286" t="s">
        <v>81</v>
      </c>
      <c r="B97" s="286"/>
      <c r="C97" s="286"/>
      <c r="D97" s="286"/>
      <c r="E97" s="286"/>
      <c r="F97" s="286"/>
      <c r="G97" s="15">
        <v>89</v>
      </c>
      <c r="H97" s="33">
        <v>13875517</v>
      </c>
      <c r="I97" s="33">
        <v>26089854</v>
      </c>
    </row>
    <row r="98" spans="1:9" ht="12.75" customHeight="1">
      <c r="A98" s="286" t="s">
        <v>82</v>
      </c>
      <c r="B98" s="286"/>
      <c r="C98" s="286"/>
      <c r="D98" s="286"/>
      <c r="E98" s="286"/>
      <c r="F98" s="286"/>
      <c r="G98" s="15">
        <v>90</v>
      </c>
      <c r="H98" s="33">
        <v>0</v>
      </c>
      <c r="I98" s="33">
        <v>0</v>
      </c>
    </row>
    <row r="99" spans="1:9" ht="12.75" customHeight="1">
      <c r="A99" s="286" t="s">
        <v>83</v>
      </c>
      <c r="B99" s="286"/>
      <c r="C99" s="286"/>
      <c r="D99" s="286"/>
      <c r="E99" s="286"/>
      <c r="F99" s="286"/>
      <c r="G99" s="15">
        <v>91</v>
      </c>
      <c r="H99" s="33">
        <v>51607209</v>
      </c>
      <c r="I99" s="33">
        <v>57420166</v>
      </c>
    </row>
    <row r="100" spans="1:9" ht="12.75" customHeight="1">
      <c r="A100" s="286" t="s">
        <v>84</v>
      </c>
      <c r="B100" s="286"/>
      <c r="C100" s="286"/>
      <c r="D100" s="286"/>
      <c r="E100" s="286"/>
      <c r="F100" s="286"/>
      <c r="G100" s="15">
        <v>92</v>
      </c>
      <c r="H100" s="33">
        <v>0</v>
      </c>
      <c r="I100" s="33">
        <v>0</v>
      </c>
    </row>
    <row r="101" spans="1:9" ht="12.75" customHeight="1">
      <c r="A101" s="286" t="s">
        <v>85</v>
      </c>
      <c r="B101" s="286"/>
      <c r="C101" s="286"/>
      <c r="D101" s="286"/>
      <c r="E101" s="286"/>
      <c r="F101" s="286"/>
      <c r="G101" s="15">
        <v>93</v>
      </c>
      <c r="H101" s="33">
        <v>0</v>
      </c>
      <c r="I101" s="33">
        <v>0</v>
      </c>
    </row>
    <row r="102" spans="1:9" ht="12.75" customHeight="1">
      <c r="A102" s="286" t="s">
        <v>86</v>
      </c>
      <c r="B102" s="286"/>
      <c r="C102" s="286"/>
      <c r="D102" s="286"/>
      <c r="E102" s="286"/>
      <c r="F102" s="286"/>
      <c r="G102" s="15">
        <v>94</v>
      </c>
      <c r="H102" s="33">
        <v>60046797</v>
      </c>
      <c r="I102" s="33">
        <v>57608410</v>
      </c>
    </row>
    <row r="103" spans="1:9" ht="12.75" customHeight="1">
      <c r="A103" s="288" t="s">
        <v>386</v>
      </c>
      <c r="B103" s="288"/>
      <c r="C103" s="288"/>
      <c r="D103" s="288"/>
      <c r="E103" s="288"/>
      <c r="F103" s="288"/>
      <c r="G103" s="16">
        <v>95</v>
      </c>
      <c r="H103" s="34">
        <f>SUM(H104:H114)</f>
        <v>2546866358</v>
      </c>
      <c r="I103" s="34">
        <f>SUM(I104:I114)</f>
        <v>2867349347</v>
      </c>
    </row>
    <row r="104" spans="1:9" ht="12.75" customHeight="1">
      <c r="A104" s="286" t="s">
        <v>87</v>
      </c>
      <c r="B104" s="286"/>
      <c r="C104" s="286"/>
      <c r="D104" s="286"/>
      <c r="E104" s="286"/>
      <c r="F104" s="286"/>
      <c r="G104" s="15">
        <v>96</v>
      </c>
      <c r="H104" s="33">
        <v>0</v>
      </c>
      <c r="I104" s="33">
        <v>0</v>
      </c>
    </row>
    <row r="105" spans="1:9" ht="24.6" customHeight="1">
      <c r="A105" s="286" t="s">
        <v>88</v>
      </c>
      <c r="B105" s="286"/>
      <c r="C105" s="286"/>
      <c r="D105" s="286"/>
      <c r="E105" s="286"/>
      <c r="F105" s="286"/>
      <c r="G105" s="15">
        <v>97</v>
      </c>
      <c r="H105" s="33">
        <v>0</v>
      </c>
      <c r="I105" s="33">
        <v>0</v>
      </c>
    </row>
    <row r="106" spans="1:9" ht="12.75" customHeight="1">
      <c r="A106" s="286" t="s">
        <v>89</v>
      </c>
      <c r="B106" s="286"/>
      <c r="C106" s="286"/>
      <c r="D106" s="286"/>
      <c r="E106" s="286"/>
      <c r="F106" s="286"/>
      <c r="G106" s="15">
        <v>98</v>
      </c>
      <c r="H106" s="33">
        <v>0</v>
      </c>
      <c r="I106" s="33">
        <v>0</v>
      </c>
    </row>
    <row r="107" spans="1:9" ht="21.6" customHeight="1">
      <c r="A107" s="286" t="s">
        <v>90</v>
      </c>
      <c r="B107" s="286"/>
      <c r="C107" s="286"/>
      <c r="D107" s="286"/>
      <c r="E107" s="286"/>
      <c r="F107" s="286"/>
      <c r="G107" s="15">
        <v>99</v>
      </c>
      <c r="H107" s="33">
        <v>0</v>
      </c>
      <c r="I107" s="33">
        <v>0</v>
      </c>
    </row>
    <row r="108" spans="1:9" ht="12.75" customHeight="1">
      <c r="A108" s="286" t="s">
        <v>91</v>
      </c>
      <c r="B108" s="286"/>
      <c r="C108" s="286"/>
      <c r="D108" s="286"/>
      <c r="E108" s="286"/>
      <c r="F108" s="286"/>
      <c r="G108" s="15">
        <v>100</v>
      </c>
      <c r="H108" s="33">
        <v>2652000</v>
      </c>
      <c r="I108" s="33">
        <v>0</v>
      </c>
    </row>
    <row r="109" spans="1:9" ht="12.75" customHeight="1">
      <c r="A109" s="286" t="s">
        <v>92</v>
      </c>
      <c r="B109" s="286"/>
      <c r="C109" s="286"/>
      <c r="D109" s="286"/>
      <c r="E109" s="286"/>
      <c r="F109" s="286"/>
      <c r="G109" s="15">
        <v>101</v>
      </c>
      <c r="H109" s="33">
        <v>2443662677</v>
      </c>
      <c r="I109" s="33">
        <v>2770275555</v>
      </c>
    </row>
    <row r="110" spans="1:9" ht="12.75" customHeight="1">
      <c r="A110" s="286" t="s">
        <v>93</v>
      </c>
      <c r="B110" s="286"/>
      <c r="C110" s="286"/>
      <c r="D110" s="286"/>
      <c r="E110" s="286"/>
      <c r="F110" s="286"/>
      <c r="G110" s="15">
        <v>102</v>
      </c>
      <c r="H110" s="33">
        <v>0</v>
      </c>
      <c r="I110" s="33">
        <v>0</v>
      </c>
    </row>
    <row r="111" spans="1:9" ht="12.75" customHeight="1">
      <c r="A111" s="286" t="s">
        <v>94</v>
      </c>
      <c r="B111" s="286"/>
      <c r="C111" s="286"/>
      <c r="D111" s="286"/>
      <c r="E111" s="286"/>
      <c r="F111" s="286"/>
      <c r="G111" s="15">
        <v>103</v>
      </c>
      <c r="H111" s="33">
        <v>0</v>
      </c>
      <c r="I111" s="33">
        <v>0</v>
      </c>
    </row>
    <row r="112" spans="1:9" ht="12.75" customHeight="1">
      <c r="A112" s="286" t="s">
        <v>95</v>
      </c>
      <c r="B112" s="286"/>
      <c r="C112" s="286"/>
      <c r="D112" s="286"/>
      <c r="E112" s="286"/>
      <c r="F112" s="286"/>
      <c r="G112" s="15">
        <v>104</v>
      </c>
      <c r="H112" s="33">
        <v>0</v>
      </c>
      <c r="I112" s="33">
        <v>0</v>
      </c>
    </row>
    <row r="113" spans="1:9" ht="12.75" customHeight="1">
      <c r="A113" s="286" t="s">
        <v>96</v>
      </c>
      <c r="B113" s="286"/>
      <c r="C113" s="286"/>
      <c r="D113" s="286"/>
      <c r="E113" s="286"/>
      <c r="F113" s="286"/>
      <c r="G113" s="15">
        <v>105</v>
      </c>
      <c r="H113" s="33">
        <v>37505640</v>
      </c>
      <c r="I113" s="33">
        <v>38781433</v>
      </c>
    </row>
    <row r="114" spans="1:9" ht="12.75" customHeight="1">
      <c r="A114" s="286" t="s">
        <v>97</v>
      </c>
      <c r="B114" s="286"/>
      <c r="C114" s="286"/>
      <c r="D114" s="286"/>
      <c r="E114" s="286"/>
      <c r="F114" s="286"/>
      <c r="G114" s="15">
        <v>106</v>
      </c>
      <c r="H114" s="33">
        <v>63046041</v>
      </c>
      <c r="I114" s="33">
        <v>58292359</v>
      </c>
    </row>
    <row r="115" spans="1:9" ht="12.75" customHeight="1">
      <c r="A115" s="288" t="s">
        <v>387</v>
      </c>
      <c r="B115" s="288"/>
      <c r="C115" s="288"/>
      <c r="D115" s="288"/>
      <c r="E115" s="288"/>
      <c r="F115" s="288"/>
      <c r="G115" s="16">
        <v>107</v>
      </c>
      <c r="H115" s="34">
        <f>SUM(H116:H129)</f>
        <v>526341998</v>
      </c>
      <c r="I115" s="34">
        <f>SUM(I116:I129)</f>
        <v>934437190</v>
      </c>
    </row>
    <row r="116" spans="1:9" ht="12.75" customHeight="1">
      <c r="A116" s="286" t="s">
        <v>87</v>
      </c>
      <c r="B116" s="286"/>
      <c r="C116" s="286"/>
      <c r="D116" s="286"/>
      <c r="E116" s="286"/>
      <c r="F116" s="286"/>
      <c r="G116" s="15">
        <v>108</v>
      </c>
      <c r="H116" s="33">
        <v>23725</v>
      </c>
      <c r="I116" s="33">
        <v>0</v>
      </c>
    </row>
    <row r="117" spans="1:9" ht="22.35" customHeight="1">
      <c r="A117" s="286" t="s">
        <v>88</v>
      </c>
      <c r="B117" s="286"/>
      <c r="C117" s="286"/>
      <c r="D117" s="286"/>
      <c r="E117" s="286"/>
      <c r="F117" s="286"/>
      <c r="G117" s="15">
        <v>109</v>
      </c>
      <c r="H117" s="33">
        <v>0</v>
      </c>
      <c r="I117" s="33">
        <v>0</v>
      </c>
    </row>
    <row r="118" spans="1:9" ht="12.75" customHeight="1">
      <c r="A118" s="286" t="s">
        <v>89</v>
      </c>
      <c r="B118" s="286"/>
      <c r="C118" s="286"/>
      <c r="D118" s="286"/>
      <c r="E118" s="286"/>
      <c r="F118" s="286"/>
      <c r="G118" s="15">
        <v>110</v>
      </c>
      <c r="H118" s="33">
        <v>0</v>
      </c>
      <c r="I118" s="33">
        <v>0</v>
      </c>
    </row>
    <row r="119" spans="1:9" ht="23.65" customHeight="1">
      <c r="A119" s="286" t="s">
        <v>90</v>
      </c>
      <c r="B119" s="286"/>
      <c r="C119" s="286"/>
      <c r="D119" s="286"/>
      <c r="E119" s="286"/>
      <c r="F119" s="286"/>
      <c r="G119" s="15">
        <v>111</v>
      </c>
      <c r="H119" s="33">
        <v>0</v>
      </c>
      <c r="I119" s="33">
        <v>0</v>
      </c>
    </row>
    <row r="120" spans="1:9" ht="12.75" customHeight="1">
      <c r="A120" s="286" t="s">
        <v>91</v>
      </c>
      <c r="B120" s="286"/>
      <c r="C120" s="286"/>
      <c r="D120" s="286"/>
      <c r="E120" s="286"/>
      <c r="F120" s="286"/>
      <c r="G120" s="15">
        <v>112</v>
      </c>
      <c r="H120" s="33">
        <v>2755000</v>
      </c>
      <c r="I120" s="33">
        <v>5304000</v>
      </c>
    </row>
    <row r="121" spans="1:9" ht="12.75" customHeight="1">
      <c r="A121" s="286" t="s">
        <v>92</v>
      </c>
      <c r="B121" s="286"/>
      <c r="C121" s="286"/>
      <c r="D121" s="286"/>
      <c r="E121" s="286"/>
      <c r="F121" s="286"/>
      <c r="G121" s="15">
        <v>113</v>
      </c>
      <c r="H121" s="33">
        <v>285262246</v>
      </c>
      <c r="I121" s="33">
        <v>733061607</v>
      </c>
    </row>
    <row r="122" spans="1:9" ht="12.75" customHeight="1">
      <c r="A122" s="286" t="s">
        <v>93</v>
      </c>
      <c r="B122" s="286"/>
      <c r="C122" s="286"/>
      <c r="D122" s="286"/>
      <c r="E122" s="286"/>
      <c r="F122" s="286"/>
      <c r="G122" s="15">
        <v>114</v>
      </c>
      <c r="H122" s="33">
        <v>38363694</v>
      </c>
      <c r="I122" s="33">
        <v>69608737</v>
      </c>
    </row>
    <row r="123" spans="1:9" ht="12.75" customHeight="1">
      <c r="A123" s="286" t="s">
        <v>94</v>
      </c>
      <c r="B123" s="286"/>
      <c r="C123" s="286"/>
      <c r="D123" s="286"/>
      <c r="E123" s="286"/>
      <c r="F123" s="286"/>
      <c r="G123" s="15">
        <v>115</v>
      </c>
      <c r="H123" s="33">
        <v>145722270</v>
      </c>
      <c r="I123" s="33">
        <v>61808783</v>
      </c>
    </row>
    <row r="124" spans="1:9">
      <c r="A124" s="286" t="s">
        <v>95</v>
      </c>
      <c r="B124" s="286"/>
      <c r="C124" s="286"/>
      <c r="D124" s="286"/>
      <c r="E124" s="286"/>
      <c r="F124" s="286"/>
      <c r="G124" s="15">
        <v>116</v>
      </c>
      <c r="H124" s="33">
        <v>0</v>
      </c>
      <c r="I124" s="33">
        <v>6625196</v>
      </c>
    </row>
    <row r="125" spans="1:9">
      <c r="A125" s="286" t="s">
        <v>98</v>
      </c>
      <c r="B125" s="286"/>
      <c r="C125" s="286"/>
      <c r="D125" s="286"/>
      <c r="E125" s="286"/>
      <c r="F125" s="286"/>
      <c r="G125" s="15">
        <v>117</v>
      </c>
      <c r="H125" s="33">
        <v>29133042</v>
      </c>
      <c r="I125" s="33">
        <v>19186775</v>
      </c>
    </row>
    <row r="126" spans="1:9">
      <c r="A126" s="286" t="s">
        <v>99</v>
      </c>
      <c r="B126" s="286"/>
      <c r="C126" s="286"/>
      <c r="D126" s="286"/>
      <c r="E126" s="286"/>
      <c r="F126" s="286"/>
      <c r="G126" s="15">
        <v>118</v>
      </c>
      <c r="H126" s="33">
        <v>12309349</v>
      </c>
      <c r="I126" s="33">
        <v>6130006</v>
      </c>
    </row>
    <row r="127" spans="1:9">
      <c r="A127" s="286" t="s">
        <v>100</v>
      </c>
      <c r="B127" s="286"/>
      <c r="C127" s="286"/>
      <c r="D127" s="286"/>
      <c r="E127" s="286"/>
      <c r="F127" s="286"/>
      <c r="G127" s="15">
        <v>119</v>
      </c>
      <c r="H127" s="33">
        <v>389276</v>
      </c>
      <c r="I127" s="33">
        <v>389276</v>
      </c>
    </row>
    <row r="128" spans="1:9">
      <c r="A128" s="286" t="s">
        <v>101</v>
      </c>
      <c r="B128" s="286"/>
      <c r="C128" s="286"/>
      <c r="D128" s="286"/>
      <c r="E128" s="286"/>
      <c r="F128" s="286"/>
      <c r="G128" s="15">
        <v>120</v>
      </c>
      <c r="H128" s="33">
        <v>0</v>
      </c>
      <c r="I128" s="33">
        <v>0</v>
      </c>
    </row>
    <row r="129" spans="1:9">
      <c r="A129" s="286" t="s">
        <v>102</v>
      </c>
      <c r="B129" s="286"/>
      <c r="C129" s="286"/>
      <c r="D129" s="286"/>
      <c r="E129" s="286"/>
      <c r="F129" s="286"/>
      <c r="G129" s="15">
        <v>121</v>
      </c>
      <c r="H129" s="33">
        <v>12383396</v>
      </c>
      <c r="I129" s="33">
        <v>32322810</v>
      </c>
    </row>
    <row r="130" spans="1:9" ht="22.35" customHeight="1">
      <c r="A130" s="287" t="s">
        <v>103</v>
      </c>
      <c r="B130" s="287"/>
      <c r="C130" s="287"/>
      <c r="D130" s="287"/>
      <c r="E130" s="287"/>
      <c r="F130" s="287"/>
      <c r="G130" s="15">
        <v>122</v>
      </c>
      <c r="H130" s="33">
        <v>77494945</v>
      </c>
      <c r="I130" s="33">
        <v>72820787</v>
      </c>
    </row>
    <row r="131" spans="1:9">
      <c r="A131" s="288" t="s">
        <v>388</v>
      </c>
      <c r="B131" s="288"/>
      <c r="C131" s="288"/>
      <c r="D131" s="288"/>
      <c r="E131" s="288"/>
      <c r="F131" s="288"/>
      <c r="G131" s="16">
        <v>123</v>
      </c>
      <c r="H131" s="34">
        <f>H75+H96+H103+H115+H130</f>
        <v>6495302583</v>
      </c>
      <c r="I131" s="34">
        <f>I75+I96+I103+I115+I130</f>
        <v>6879583080</v>
      </c>
    </row>
    <row r="132" spans="1:9">
      <c r="A132" s="287" t="s">
        <v>104</v>
      </c>
      <c r="B132" s="287"/>
      <c r="C132" s="287"/>
      <c r="D132" s="287"/>
      <c r="E132" s="287"/>
      <c r="F132" s="287"/>
      <c r="G132" s="15">
        <v>124</v>
      </c>
      <c r="H132" s="132">
        <v>54355927</v>
      </c>
      <c r="I132" s="132">
        <v>54261380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view="pageBreakPreview" topLeftCell="A34" zoomScaleNormal="100" zoomScaleSheetLayoutView="100" workbookViewId="0">
      <selection activeCell="K22" sqref="K22:K23"/>
    </sheetView>
  </sheetViews>
  <sheetFormatPr defaultRowHeight="12.75"/>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c r="A1" s="321" t="s">
        <v>106</v>
      </c>
      <c r="B1" s="322"/>
      <c r="C1" s="322"/>
      <c r="D1" s="322"/>
      <c r="E1" s="322"/>
      <c r="F1" s="322"/>
      <c r="G1" s="322"/>
      <c r="H1" s="322"/>
      <c r="I1" s="322"/>
      <c r="J1" s="116"/>
      <c r="K1" s="116"/>
    </row>
    <row r="2" spans="1:11">
      <c r="A2" s="320" t="s">
        <v>462</v>
      </c>
      <c r="B2" s="296"/>
      <c r="C2" s="296"/>
      <c r="D2" s="296"/>
      <c r="E2" s="296"/>
      <c r="F2" s="296"/>
      <c r="G2" s="296"/>
      <c r="H2" s="296"/>
      <c r="I2" s="296"/>
      <c r="J2" s="116"/>
      <c r="K2" s="116"/>
    </row>
    <row r="3" spans="1:11">
      <c r="A3" s="326" t="s">
        <v>355</v>
      </c>
      <c r="B3" s="327"/>
      <c r="C3" s="327"/>
      <c r="D3" s="327"/>
      <c r="E3" s="327"/>
      <c r="F3" s="327"/>
      <c r="G3" s="327"/>
      <c r="H3" s="327"/>
      <c r="I3" s="327"/>
      <c r="J3" s="328"/>
      <c r="K3" s="328"/>
    </row>
    <row r="4" spans="1:11">
      <c r="A4" s="329" t="s">
        <v>459</v>
      </c>
      <c r="B4" s="330"/>
      <c r="C4" s="330"/>
      <c r="D4" s="330"/>
      <c r="E4" s="330"/>
      <c r="F4" s="330"/>
      <c r="G4" s="330"/>
      <c r="H4" s="330"/>
      <c r="I4" s="330"/>
      <c r="J4" s="331"/>
      <c r="K4" s="331"/>
    </row>
    <row r="5" spans="1:11" ht="22.35" customHeight="1">
      <c r="A5" s="323" t="s">
        <v>2</v>
      </c>
      <c r="B5" s="305"/>
      <c r="C5" s="305"/>
      <c r="D5" s="305"/>
      <c r="E5" s="305"/>
      <c r="F5" s="305"/>
      <c r="G5" s="323" t="s">
        <v>107</v>
      </c>
      <c r="H5" s="324" t="s">
        <v>380</v>
      </c>
      <c r="I5" s="325"/>
      <c r="J5" s="324" t="s">
        <v>347</v>
      </c>
      <c r="K5" s="325"/>
    </row>
    <row r="6" spans="1:11">
      <c r="A6" s="305"/>
      <c r="B6" s="305"/>
      <c r="C6" s="305"/>
      <c r="D6" s="305"/>
      <c r="E6" s="305"/>
      <c r="F6" s="305"/>
      <c r="G6" s="305"/>
      <c r="H6" s="19" t="s">
        <v>370</v>
      </c>
      <c r="I6" s="19" t="s">
        <v>371</v>
      </c>
      <c r="J6" s="19" t="s">
        <v>370</v>
      </c>
      <c r="K6" s="19" t="s">
        <v>371</v>
      </c>
    </row>
    <row r="7" spans="1:11">
      <c r="A7" s="332">
        <v>1</v>
      </c>
      <c r="B7" s="303"/>
      <c r="C7" s="303"/>
      <c r="D7" s="303"/>
      <c r="E7" s="303"/>
      <c r="F7" s="303"/>
      <c r="G7" s="18">
        <v>2</v>
      </c>
      <c r="H7" s="19">
        <v>3</v>
      </c>
      <c r="I7" s="19">
        <v>4</v>
      </c>
      <c r="J7" s="19">
        <v>5</v>
      </c>
      <c r="K7" s="19">
        <v>6</v>
      </c>
    </row>
    <row r="8" spans="1:11">
      <c r="A8" s="314" t="s">
        <v>120</v>
      </c>
      <c r="B8" s="314"/>
      <c r="C8" s="314"/>
      <c r="D8" s="314"/>
      <c r="E8" s="314"/>
      <c r="F8" s="314"/>
      <c r="G8" s="20">
        <v>125</v>
      </c>
      <c r="H8" s="37">
        <f>SUM(H9:H13)</f>
        <v>2207678790</v>
      </c>
      <c r="I8" s="37">
        <f>SUM(I9:I13)</f>
        <v>170214155</v>
      </c>
      <c r="J8" s="37">
        <f>SUM(J9:J13)</f>
        <v>675610635</v>
      </c>
      <c r="K8" s="37">
        <f>SUM(K9:K13)</f>
        <v>22464169</v>
      </c>
    </row>
    <row r="9" spans="1:11">
      <c r="A9" s="286" t="s">
        <v>121</v>
      </c>
      <c r="B9" s="286"/>
      <c r="C9" s="286"/>
      <c r="D9" s="286"/>
      <c r="E9" s="286"/>
      <c r="F9" s="286"/>
      <c r="G9" s="15">
        <v>126</v>
      </c>
      <c r="H9" s="33">
        <v>0</v>
      </c>
      <c r="I9" s="33">
        <v>0</v>
      </c>
      <c r="J9" s="33">
        <v>0</v>
      </c>
      <c r="K9" s="33">
        <v>0</v>
      </c>
    </row>
    <row r="10" spans="1:11">
      <c r="A10" s="286" t="s">
        <v>122</v>
      </c>
      <c r="B10" s="286"/>
      <c r="C10" s="286"/>
      <c r="D10" s="286"/>
      <c r="E10" s="286"/>
      <c r="F10" s="286"/>
      <c r="G10" s="15">
        <v>127</v>
      </c>
      <c r="H10" s="33">
        <v>2139319744</v>
      </c>
      <c r="I10" s="33">
        <v>121726773</v>
      </c>
      <c r="J10" s="33">
        <v>642478457</v>
      </c>
      <c r="K10" s="33">
        <f>+J10-634422045</f>
        <v>8056412</v>
      </c>
    </row>
    <row r="11" spans="1:11">
      <c r="A11" s="286" t="s">
        <v>123</v>
      </c>
      <c r="B11" s="286"/>
      <c r="C11" s="286"/>
      <c r="D11" s="286"/>
      <c r="E11" s="286"/>
      <c r="F11" s="286"/>
      <c r="G11" s="15">
        <v>128</v>
      </c>
      <c r="H11" s="33">
        <v>510082</v>
      </c>
      <c r="I11" s="33">
        <v>130838</v>
      </c>
      <c r="J11" s="33">
        <v>460699</v>
      </c>
      <c r="K11" s="33">
        <f>+J11-373352</f>
        <v>87347</v>
      </c>
    </row>
    <row r="12" spans="1:11">
      <c r="A12" s="286" t="s">
        <v>124</v>
      </c>
      <c r="B12" s="286"/>
      <c r="C12" s="286"/>
      <c r="D12" s="286"/>
      <c r="E12" s="286"/>
      <c r="F12" s="286"/>
      <c r="G12" s="15">
        <v>129</v>
      </c>
      <c r="H12" s="33">
        <v>0</v>
      </c>
      <c r="I12" s="33">
        <v>0</v>
      </c>
      <c r="J12" s="33">
        <v>0</v>
      </c>
      <c r="K12" s="33">
        <v>0</v>
      </c>
    </row>
    <row r="13" spans="1:11">
      <c r="A13" s="286" t="s">
        <v>125</v>
      </c>
      <c r="B13" s="286"/>
      <c r="C13" s="286"/>
      <c r="D13" s="286"/>
      <c r="E13" s="286"/>
      <c r="F13" s="286"/>
      <c r="G13" s="15">
        <v>130</v>
      </c>
      <c r="H13" s="33">
        <v>67848964</v>
      </c>
      <c r="I13" s="33">
        <v>48356544</v>
      </c>
      <c r="J13" s="33">
        <v>32671479</v>
      </c>
      <c r="K13" s="33">
        <f>+J13-18351069</f>
        <v>14320410</v>
      </c>
    </row>
    <row r="14" spans="1:11">
      <c r="A14" s="314" t="s">
        <v>126</v>
      </c>
      <c r="B14" s="314"/>
      <c r="C14" s="314"/>
      <c r="D14" s="314"/>
      <c r="E14" s="314"/>
      <c r="F14" s="314"/>
      <c r="G14" s="20">
        <v>131</v>
      </c>
      <c r="H14" s="37">
        <f>H15+H16+H20+H24+H25+H26+H29+H36</f>
        <v>1913825576</v>
      </c>
      <c r="I14" s="37">
        <f>I15+I16+I20+I24+I25+I26+I29+I36</f>
        <v>399600042</v>
      </c>
      <c r="J14" s="37">
        <f>J15+J16+J20+J24+J25+J26+J29+J36</f>
        <v>1070375000</v>
      </c>
      <c r="K14" s="37">
        <f>K15+K16+K20+K24+K25+K26+K29+K36</f>
        <v>214416217</v>
      </c>
    </row>
    <row r="15" spans="1:11">
      <c r="A15" s="286" t="s">
        <v>108</v>
      </c>
      <c r="B15" s="286"/>
      <c r="C15" s="286"/>
      <c r="D15" s="286"/>
      <c r="E15" s="286"/>
      <c r="F15" s="286"/>
      <c r="G15" s="15">
        <v>132</v>
      </c>
      <c r="H15" s="33">
        <v>0</v>
      </c>
      <c r="I15" s="33">
        <v>0</v>
      </c>
      <c r="J15" s="33">
        <v>0</v>
      </c>
      <c r="K15" s="33">
        <v>0</v>
      </c>
    </row>
    <row r="16" spans="1:11">
      <c r="A16" s="315" t="s">
        <v>127</v>
      </c>
      <c r="B16" s="315"/>
      <c r="C16" s="315"/>
      <c r="D16" s="315"/>
      <c r="E16" s="315"/>
      <c r="F16" s="315"/>
      <c r="G16" s="20">
        <v>133</v>
      </c>
      <c r="H16" s="37">
        <f>SUM(H17:H19)</f>
        <v>609249061</v>
      </c>
      <c r="I16" s="37">
        <f>SUM(I17:I19)</f>
        <v>81493493</v>
      </c>
      <c r="J16" s="37">
        <f>SUM(J17:J19)</f>
        <v>254642998</v>
      </c>
      <c r="K16" s="37">
        <f>SUM(K17:K19)</f>
        <v>40535117</v>
      </c>
    </row>
    <row r="17" spans="1:11">
      <c r="A17" s="316" t="s">
        <v>128</v>
      </c>
      <c r="B17" s="316"/>
      <c r="C17" s="316"/>
      <c r="D17" s="316"/>
      <c r="E17" s="316"/>
      <c r="F17" s="316"/>
      <c r="G17" s="15">
        <v>134</v>
      </c>
      <c r="H17" s="33">
        <v>364623025</v>
      </c>
      <c r="I17" s="33">
        <v>40181243</v>
      </c>
      <c r="J17" s="33">
        <v>136855464</v>
      </c>
      <c r="K17" s="33">
        <f>+J17-122407365</f>
        <v>14448099</v>
      </c>
    </row>
    <row r="18" spans="1:11">
      <c r="A18" s="316" t="s">
        <v>129</v>
      </c>
      <c r="B18" s="316"/>
      <c r="C18" s="316"/>
      <c r="D18" s="316"/>
      <c r="E18" s="316"/>
      <c r="F18" s="316"/>
      <c r="G18" s="15">
        <v>135</v>
      </c>
      <c r="H18" s="33">
        <v>4812122</v>
      </c>
      <c r="I18" s="33">
        <v>145550</v>
      </c>
      <c r="J18" s="33">
        <v>4306456</v>
      </c>
      <c r="K18" s="33">
        <f>+J18-3227755</f>
        <v>1078701</v>
      </c>
    </row>
    <row r="19" spans="1:11">
      <c r="A19" s="316" t="s">
        <v>130</v>
      </c>
      <c r="B19" s="316"/>
      <c r="C19" s="316"/>
      <c r="D19" s="316"/>
      <c r="E19" s="316"/>
      <c r="F19" s="316"/>
      <c r="G19" s="15">
        <v>136</v>
      </c>
      <c r="H19" s="33">
        <v>239813914</v>
      </c>
      <c r="I19" s="33">
        <v>41166700</v>
      </c>
      <c r="J19" s="33">
        <v>113481078</v>
      </c>
      <c r="K19" s="33">
        <f>+J19-88472761</f>
        <v>25008317</v>
      </c>
    </row>
    <row r="20" spans="1:11">
      <c r="A20" s="315" t="s">
        <v>131</v>
      </c>
      <c r="B20" s="315"/>
      <c r="C20" s="315"/>
      <c r="D20" s="315"/>
      <c r="E20" s="315"/>
      <c r="F20" s="315"/>
      <c r="G20" s="20">
        <v>137</v>
      </c>
      <c r="H20" s="37">
        <f>SUM(H21:H23)</f>
        <v>583409043</v>
      </c>
      <c r="I20" s="37">
        <f>SUM(I21:I23)</f>
        <v>98681099</v>
      </c>
      <c r="J20" s="37">
        <f>SUM(J21:J23)</f>
        <v>189951093</v>
      </c>
      <c r="K20" s="37">
        <f>SUM(K21:K23)</f>
        <v>8233254</v>
      </c>
    </row>
    <row r="21" spans="1:11">
      <c r="A21" s="316" t="s">
        <v>109</v>
      </c>
      <c r="B21" s="316"/>
      <c r="C21" s="316"/>
      <c r="D21" s="316"/>
      <c r="E21" s="316"/>
      <c r="F21" s="316"/>
      <c r="G21" s="15">
        <v>138</v>
      </c>
      <c r="H21" s="33">
        <v>363407404</v>
      </c>
      <c r="I21" s="33">
        <v>67131213</v>
      </c>
      <c r="J21" s="33">
        <v>122043480</v>
      </c>
      <c r="K21" s="33">
        <f>+J21-106527944</f>
        <v>15515536</v>
      </c>
    </row>
    <row r="22" spans="1:11">
      <c r="A22" s="316" t="s">
        <v>110</v>
      </c>
      <c r="B22" s="316"/>
      <c r="C22" s="316"/>
      <c r="D22" s="316"/>
      <c r="E22" s="316"/>
      <c r="F22" s="316"/>
      <c r="G22" s="15">
        <v>139</v>
      </c>
      <c r="H22" s="33">
        <v>144444646</v>
      </c>
      <c r="I22" s="33">
        <v>18933389</v>
      </c>
      <c r="J22" s="33">
        <v>46270696</v>
      </c>
      <c r="K22" s="33">
        <v>-3660131</v>
      </c>
    </row>
    <row r="23" spans="1:11">
      <c r="A23" s="316" t="s">
        <v>111</v>
      </c>
      <c r="B23" s="316"/>
      <c r="C23" s="316"/>
      <c r="D23" s="316"/>
      <c r="E23" s="316"/>
      <c r="F23" s="316"/>
      <c r="G23" s="15">
        <v>140</v>
      </c>
      <c r="H23" s="33">
        <v>75556993</v>
      </c>
      <c r="I23" s="33">
        <v>12616497</v>
      </c>
      <c r="J23" s="33">
        <v>21636917</v>
      </c>
      <c r="K23" s="33">
        <v>-3622151</v>
      </c>
    </row>
    <row r="24" spans="1:11">
      <c r="A24" s="286" t="s">
        <v>112</v>
      </c>
      <c r="B24" s="286"/>
      <c r="C24" s="286"/>
      <c r="D24" s="286"/>
      <c r="E24" s="286"/>
      <c r="F24" s="286"/>
      <c r="G24" s="15">
        <v>141</v>
      </c>
      <c r="H24" s="33">
        <v>474514405</v>
      </c>
      <c r="I24" s="33">
        <v>117622932</v>
      </c>
      <c r="J24" s="33">
        <v>496444044</v>
      </c>
      <c r="K24" s="33">
        <f>+J24-376641378</f>
        <v>119802666</v>
      </c>
    </row>
    <row r="25" spans="1:11">
      <c r="A25" s="286" t="s">
        <v>113</v>
      </c>
      <c r="B25" s="286"/>
      <c r="C25" s="286"/>
      <c r="D25" s="286"/>
      <c r="E25" s="286"/>
      <c r="F25" s="286"/>
      <c r="G25" s="15">
        <v>142</v>
      </c>
      <c r="H25" s="33">
        <v>197392249</v>
      </c>
      <c r="I25" s="33">
        <v>63553911</v>
      </c>
      <c r="J25" s="33">
        <v>89097655</v>
      </c>
      <c r="K25" s="33">
        <f>+J25-78044495</f>
        <v>11053160</v>
      </c>
    </row>
    <row r="26" spans="1:11">
      <c r="A26" s="315" t="s">
        <v>132</v>
      </c>
      <c r="B26" s="315"/>
      <c r="C26" s="315"/>
      <c r="D26" s="315"/>
      <c r="E26" s="315"/>
      <c r="F26" s="315"/>
      <c r="G26" s="20">
        <v>143</v>
      </c>
      <c r="H26" s="37">
        <f>H27+H28</f>
        <v>587773</v>
      </c>
      <c r="I26" s="37">
        <f>I27+I28</f>
        <v>541338</v>
      </c>
      <c r="J26" s="37">
        <f>J27+J28</f>
        <v>1509899</v>
      </c>
      <c r="K26" s="37">
        <f>K27+K28</f>
        <v>664572</v>
      </c>
    </row>
    <row r="27" spans="1:11">
      <c r="A27" s="316" t="s">
        <v>133</v>
      </c>
      <c r="B27" s="316"/>
      <c r="C27" s="316"/>
      <c r="D27" s="316"/>
      <c r="E27" s="316"/>
      <c r="F27" s="316"/>
      <c r="G27" s="15">
        <v>144</v>
      </c>
      <c r="H27" s="33">
        <v>0</v>
      </c>
      <c r="I27" s="33">
        <v>0</v>
      </c>
      <c r="J27" s="33">
        <v>0</v>
      </c>
      <c r="K27" s="33">
        <v>0</v>
      </c>
    </row>
    <row r="28" spans="1:11">
      <c r="A28" s="316" t="s">
        <v>134</v>
      </c>
      <c r="B28" s="316"/>
      <c r="C28" s="316"/>
      <c r="D28" s="316"/>
      <c r="E28" s="316"/>
      <c r="F28" s="316"/>
      <c r="G28" s="15">
        <v>145</v>
      </c>
      <c r="H28" s="33">
        <v>587773</v>
      </c>
      <c r="I28" s="33">
        <f>+H28-46435</f>
        <v>541338</v>
      </c>
      <c r="J28" s="33">
        <v>1509899</v>
      </c>
      <c r="K28" s="33">
        <f>+J28-845327</f>
        <v>664572</v>
      </c>
    </row>
    <row r="29" spans="1:11">
      <c r="A29" s="315" t="s">
        <v>135</v>
      </c>
      <c r="B29" s="315"/>
      <c r="C29" s="315"/>
      <c r="D29" s="315"/>
      <c r="E29" s="315"/>
      <c r="F29" s="315"/>
      <c r="G29" s="20">
        <v>146</v>
      </c>
      <c r="H29" s="37">
        <f>SUM(H30:H35)</f>
        <v>8827807</v>
      </c>
      <c r="I29" s="37">
        <f>SUM(I30:I35)</f>
        <v>8749409</v>
      </c>
      <c r="J29" s="37">
        <f>SUM(J30:J35)</f>
        <v>28714012</v>
      </c>
      <c r="K29" s="37">
        <f>SUM(K30:K35)</f>
        <v>28714012</v>
      </c>
    </row>
    <row r="30" spans="1:11">
      <c r="A30" s="316" t="s">
        <v>136</v>
      </c>
      <c r="B30" s="316"/>
      <c r="C30" s="316"/>
      <c r="D30" s="316"/>
      <c r="E30" s="316"/>
      <c r="F30" s="316"/>
      <c r="G30" s="15">
        <v>147</v>
      </c>
      <c r="H30" s="33">
        <v>4890058</v>
      </c>
      <c r="I30" s="33">
        <f>+H30-0</f>
        <v>4890058</v>
      </c>
      <c r="J30" s="33">
        <v>19091188</v>
      </c>
      <c r="K30" s="33">
        <f>+J30-0</f>
        <v>19091188</v>
      </c>
    </row>
    <row r="31" spans="1:11">
      <c r="A31" s="316" t="s">
        <v>137</v>
      </c>
      <c r="B31" s="316"/>
      <c r="C31" s="316"/>
      <c r="D31" s="316"/>
      <c r="E31" s="316"/>
      <c r="F31" s="316"/>
      <c r="G31" s="15">
        <v>148</v>
      </c>
      <c r="H31" s="33">
        <v>0</v>
      </c>
      <c r="I31" s="33">
        <v>0</v>
      </c>
      <c r="J31" s="33">
        <v>0</v>
      </c>
      <c r="K31" s="33">
        <v>0</v>
      </c>
    </row>
    <row r="32" spans="1:11">
      <c r="A32" s="316" t="s">
        <v>138</v>
      </c>
      <c r="B32" s="316"/>
      <c r="C32" s="316"/>
      <c r="D32" s="316"/>
      <c r="E32" s="316"/>
      <c r="F32" s="316"/>
      <c r="G32" s="15">
        <v>149</v>
      </c>
      <c r="H32" s="33">
        <v>3937749</v>
      </c>
      <c r="I32" s="33">
        <f>+H32-78398</f>
        <v>3859351</v>
      </c>
      <c r="J32" s="33">
        <v>9622824</v>
      </c>
      <c r="K32" s="33">
        <f>+J32-0</f>
        <v>9622824</v>
      </c>
    </row>
    <row r="33" spans="1:11">
      <c r="A33" s="316" t="s">
        <v>139</v>
      </c>
      <c r="B33" s="316"/>
      <c r="C33" s="316"/>
      <c r="D33" s="316"/>
      <c r="E33" s="316"/>
      <c r="F33" s="316"/>
      <c r="G33" s="15">
        <v>150</v>
      </c>
      <c r="H33" s="33">
        <v>0</v>
      </c>
      <c r="I33" s="33">
        <v>0</v>
      </c>
      <c r="J33" s="33">
        <v>0</v>
      </c>
      <c r="K33" s="33">
        <v>0</v>
      </c>
    </row>
    <row r="34" spans="1:11">
      <c r="A34" s="316" t="s">
        <v>140</v>
      </c>
      <c r="B34" s="316"/>
      <c r="C34" s="316"/>
      <c r="D34" s="316"/>
      <c r="E34" s="316"/>
      <c r="F34" s="316"/>
      <c r="G34" s="15">
        <v>151</v>
      </c>
      <c r="H34" s="33">
        <v>0</v>
      </c>
      <c r="I34" s="33">
        <v>0</v>
      </c>
      <c r="J34" s="33">
        <v>0</v>
      </c>
      <c r="K34" s="33">
        <v>0</v>
      </c>
    </row>
    <row r="35" spans="1:11">
      <c r="A35" s="316" t="s">
        <v>141</v>
      </c>
      <c r="B35" s="316"/>
      <c r="C35" s="316"/>
      <c r="D35" s="316"/>
      <c r="E35" s="316"/>
      <c r="F35" s="316"/>
      <c r="G35" s="15">
        <v>152</v>
      </c>
      <c r="H35" s="33">
        <v>0</v>
      </c>
      <c r="I35" s="33">
        <v>0</v>
      </c>
      <c r="J35" s="33">
        <v>0</v>
      </c>
      <c r="K35" s="33">
        <v>0</v>
      </c>
    </row>
    <row r="36" spans="1:11">
      <c r="A36" s="286" t="s">
        <v>114</v>
      </c>
      <c r="B36" s="286"/>
      <c r="C36" s="286"/>
      <c r="D36" s="286"/>
      <c r="E36" s="286"/>
      <c r="F36" s="286"/>
      <c r="G36" s="15">
        <v>153</v>
      </c>
      <c r="H36" s="33">
        <v>39845238</v>
      </c>
      <c r="I36" s="33">
        <v>28957860</v>
      </c>
      <c r="J36" s="33">
        <v>10015299</v>
      </c>
      <c r="K36" s="33">
        <f>+J36-4601863</f>
        <v>5413436</v>
      </c>
    </row>
    <row r="37" spans="1:11">
      <c r="A37" s="314" t="s">
        <v>142</v>
      </c>
      <c r="B37" s="314"/>
      <c r="C37" s="314"/>
      <c r="D37" s="314"/>
      <c r="E37" s="314"/>
      <c r="F37" s="314"/>
      <c r="G37" s="20">
        <v>154</v>
      </c>
      <c r="H37" s="37">
        <f>SUM(H38:H47)</f>
        <v>10673119</v>
      </c>
      <c r="I37" s="37">
        <f>SUM(I38:I47)</f>
        <v>9053420</v>
      </c>
      <c r="J37" s="37">
        <f>SUM(J38:J47)</f>
        <v>21291138</v>
      </c>
      <c r="K37" s="37">
        <f>SUM(K38:K47)</f>
        <v>5055699</v>
      </c>
    </row>
    <row r="38" spans="1:11">
      <c r="A38" s="286" t="s">
        <v>143</v>
      </c>
      <c r="B38" s="286"/>
      <c r="C38" s="286"/>
      <c r="D38" s="286"/>
      <c r="E38" s="286"/>
      <c r="F38" s="286"/>
      <c r="G38" s="15">
        <v>155</v>
      </c>
      <c r="H38" s="33">
        <v>0</v>
      </c>
      <c r="I38" s="33">
        <v>0</v>
      </c>
      <c r="J38" s="33">
        <v>0</v>
      </c>
      <c r="K38" s="33">
        <v>0</v>
      </c>
    </row>
    <row r="39" spans="1:11" ht="25.15" customHeight="1">
      <c r="A39" s="286" t="s">
        <v>144</v>
      </c>
      <c r="B39" s="286"/>
      <c r="C39" s="286"/>
      <c r="D39" s="286"/>
      <c r="E39" s="286"/>
      <c r="F39" s="286"/>
      <c r="G39" s="15">
        <v>156</v>
      </c>
      <c r="H39" s="33">
        <v>0</v>
      </c>
      <c r="I39" s="33">
        <v>0</v>
      </c>
      <c r="J39" s="33">
        <v>0</v>
      </c>
      <c r="K39" s="33">
        <v>0</v>
      </c>
    </row>
    <row r="40" spans="1:11" ht="25.15" customHeight="1">
      <c r="A40" s="286" t="s">
        <v>145</v>
      </c>
      <c r="B40" s="286"/>
      <c r="C40" s="286"/>
      <c r="D40" s="286"/>
      <c r="E40" s="286"/>
      <c r="F40" s="286"/>
      <c r="G40" s="15">
        <v>157</v>
      </c>
      <c r="H40" s="33">
        <v>0</v>
      </c>
      <c r="I40" s="33">
        <v>0</v>
      </c>
      <c r="J40" s="33">
        <v>0</v>
      </c>
      <c r="K40" s="33">
        <v>0</v>
      </c>
    </row>
    <row r="41" spans="1:11" ht="25.15" customHeight="1">
      <c r="A41" s="286" t="s">
        <v>146</v>
      </c>
      <c r="B41" s="286"/>
      <c r="C41" s="286"/>
      <c r="D41" s="286"/>
      <c r="E41" s="286"/>
      <c r="F41" s="286"/>
      <c r="G41" s="15">
        <v>158</v>
      </c>
      <c r="H41" s="33">
        <v>0</v>
      </c>
      <c r="I41" s="33">
        <v>0</v>
      </c>
      <c r="J41" s="33">
        <v>0</v>
      </c>
      <c r="K41" s="33">
        <v>0</v>
      </c>
    </row>
    <row r="42" spans="1:11" ht="25.15" customHeight="1">
      <c r="A42" s="286" t="s">
        <v>147</v>
      </c>
      <c r="B42" s="286"/>
      <c r="C42" s="286"/>
      <c r="D42" s="286"/>
      <c r="E42" s="286"/>
      <c r="F42" s="286"/>
      <c r="G42" s="15">
        <v>159</v>
      </c>
      <c r="H42" s="33">
        <v>0</v>
      </c>
      <c r="I42" s="33">
        <v>0</v>
      </c>
      <c r="J42" s="33">
        <v>0</v>
      </c>
      <c r="K42" s="33">
        <v>0</v>
      </c>
    </row>
    <row r="43" spans="1:11">
      <c r="A43" s="286" t="s">
        <v>148</v>
      </c>
      <c r="B43" s="286"/>
      <c r="C43" s="286"/>
      <c r="D43" s="286"/>
      <c r="E43" s="286"/>
      <c r="F43" s="286"/>
      <c r="G43" s="15">
        <v>160</v>
      </c>
      <c r="H43" s="33">
        <v>0</v>
      </c>
      <c r="I43" s="33">
        <v>0</v>
      </c>
      <c r="J43" s="33">
        <v>0</v>
      </c>
      <c r="K43" s="33">
        <v>0</v>
      </c>
    </row>
    <row r="44" spans="1:11">
      <c r="A44" s="286" t="s">
        <v>149</v>
      </c>
      <c r="B44" s="286"/>
      <c r="C44" s="286"/>
      <c r="D44" s="286"/>
      <c r="E44" s="286"/>
      <c r="F44" s="286"/>
      <c r="G44" s="15">
        <v>161</v>
      </c>
      <c r="H44" s="33">
        <v>654052</v>
      </c>
      <c r="I44" s="33">
        <v>237683</v>
      </c>
      <c r="J44" s="33">
        <v>674539</v>
      </c>
      <c r="K44" s="33">
        <f>+J44-195476</f>
        <v>479063</v>
      </c>
    </row>
    <row r="45" spans="1:11">
      <c r="A45" s="286" t="s">
        <v>150</v>
      </c>
      <c r="B45" s="286"/>
      <c r="C45" s="286"/>
      <c r="D45" s="286"/>
      <c r="E45" s="286"/>
      <c r="F45" s="286"/>
      <c r="G45" s="15">
        <v>162</v>
      </c>
      <c r="H45" s="33">
        <v>4215065</v>
      </c>
      <c r="I45" s="33">
        <v>2155839</v>
      </c>
      <c r="J45" s="33">
        <v>889846</v>
      </c>
      <c r="K45" s="33">
        <v>3063357</v>
      </c>
    </row>
    <row r="46" spans="1:11">
      <c r="A46" s="286" t="s">
        <v>151</v>
      </c>
      <c r="B46" s="286"/>
      <c r="C46" s="286"/>
      <c r="D46" s="286"/>
      <c r="E46" s="286"/>
      <c r="F46" s="286"/>
      <c r="G46" s="15">
        <v>163</v>
      </c>
      <c r="H46" s="33">
        <v>0</v>
      </c>
      <c r="I46" s="33">
        <v>5759796</v>
      </c>
      <c r="J46" s="33">
        <v>0</v>
      </c>
      <c r="K46" s="33">
        <v>0</v>
      </c>
    </row>
    <row r="47" spans="1:11">
      <c r="A47" s="286" t="s">
        <v>152</v>
      </c>
      <c r="B47" s="286"/>
      <c r="C47" s="286"/>
      <c r="D47" s="286"/>
      <c r="E47" s="286"/>
      <c r="F47" s="286"/>
      <c r="G47" s="15">
        <v>164</v>
      </c>
      <c r="H47" s="33">
        <v>5804002</v>
      </c>
      <c r="I47" s="33">
        <v>900102</v>
      </c>
      <c r="J47" s="33">
        <v>19726753</v>
      </c>
      <c r="K47" s="33">
        <f>+J47-18213474</f>
        <v>1513279</v>
      </c>
    </row>
    <row r="48" spans="1:11">
      <c r="A48" s="314" t="s">
        <v>153</v>
      </c>
      <c r="B48" s="314"/>
      <c r="C48" s="314"/>
      <c r="D48" s="314"/>
      <c r="E48" s="314"/>
      <c r="F48" s="314"/>
      <c r="G48" s="20">
        <v>165</v>
      </c>
      <c r="H48" s="37">
        <f>SUM(H49:H55)</f>
        <v>72530819</v>
      </c>
      <c r="I48" s="37">
        <f>SUM(I49:I55)</f>
        <v>26830658</v>
      </c>
      <c r="J48" s="37">
        <f>SUM(J49:J55)</f>
        <v>125931773</v>
      </c>
      <c r="K48" s="37">
        <f>SUM(K49:K55)</f>
        <v>20567950</v>
      </c>
    </row>
    <row r="49" spans="1:11" ht="25.15" customHeight="1">
      <c r="A49" s="286" t="s">
        <v>154</v>
      </c>
      <c r="B49" s="286"/>
      <c r="C49" s="286"/>
      <c r="D49" s="286"/>
      <c r="E49" s="286"/>
      <c r="F49" s="286"/>
      <c r="G49" s="15">
        <v>166</v>
      </c>
      <c r="H49" s="33">
        <v>0</v>
      </c>
      <c r="I49" s="33">
        <v>0</v>
      </c>
      <c r="J49" s="33">
        <v>0</v>
      </c>
      <c r="K49" s="33">
        <v>0</v>
      </c>
    </row>
    <row r="50" spans="1:11">
      <c r="A50" s="310" t="s">
        <v>155</v>
      </c>
      <c r="B50" s="310"/>
      <c r="C50" s="310"/>
      <c r="D50" s="310"/>
      <c r="E50" s="310"/>
      <c r="F50" s="310"/>
      <c r="G50" s="15">
        <v>167</v>
      </c>
      <c r="H50" s="33">
        <v>0</v>
      </c>
      <c r="I50" s="33">
        <v>0</v>
      </c>
      <c r="J50" s="33">
        <v>0</v>
      </c>
      <c r="K50" s="33">
        <v>0</v>
      </c>
    </row>
    <row r="51" spans="1:11">
      <c r="A51" s="310" t="s">
        <v>156</v>
      </c>
      <c r="B51" s="310"/>
      <c r="C51" s="310"/>
      <c r="D51" s="310"/>
      <c r="E51" s="310"/>
      <c r="F51" s="310"/>
      <c r="G51" s="15">
        <v>168</v>
      </c>
      <c r="H51" s="33">
        <v>55020340</v>
      </c>
      <c r="I51" s="33">
        <v>12995682</v>
      </c>
      <c r="J51" s="33">
        <v>63062608</v>
      </c>
      <c r="K51" s="33">
        <f>+J51-45250221</f>
        <v>17812387</v>
      </c>
    </row>
    <row r="52" spans="1:11">
      <c r="A52" s="310" t="s">
        <v>157</v>
      </c>
      <c r="B52" s="310"/>
      <c r="C52" s="310"/>
      <c r="D52" s="310"/>
      <c r="E52" s="310"/>
      <c r="F52" s="310"/>
      <c r="G52" s="15">
        <v>169</v>
      </c>
      <c r="H52" s="33">
        <v>4868851</v>
      </c>
      <c r="I52" s="33">
        <v>13149430</v>
      </c>
      <c r="J52" s="33">
        <v>41917880</v>
      </c>
      <c r="K52" s="33">
        <v>588209</v>
      </c>
    </row>
    <row r="53" spans="1:11">
      <c r="A53" s="310" t="s">
        <v>158</v>
      </c>
      <c r="B53" s="310"/>
      <c r="C53" s="310"/>
      <c r="D53" s="310"/>
      <c r="E53" s="310"/>
      <c r="F53" s="310"/>
      <c r="G53" s="15">
        <v>170</v>
      </c>
      <c r="H53" s="33">
        <v>10651214</v>
      </c>
      <c r="I53" s="33">
        <v>0</v>
      </c>
      <c r="J53" s="33">
        <v>17843787</v>
      </c>
      <c r="K53" s="33">
        <f>+J53-17767827</f>
        <v>75960</v>
      </c>
    </row>
    <row r="54" spans="1:11">
      <c r="A54" s="310" t="s">
        <v>159</v>
      </c>
      <c r="B54" s="310"/>
      <c r="C54" s="310"/>
      <c r="D54" s="310"/>
      <c r="E54" s="310"/>
      <c r="F54" s="310"/>
      <c r="G54" s="15">
        <v>171</v>
      </c>
      <c r="H54" s="33">
        <v>1690</v>
      </c>
      <c r="I54" s="33">
        <v>0</v>
      </c>
      <c r="J54" s="33">
        <v>0</v>
      </c>
      <c r="K54" s="33">
        <v>0</v>
      </c>
    </row>
    <row r="55" spans="1:11">
      <c r="A55" s="310" t="s">
        <v>160</v>
      </c>
      <c r="B55" s="310"/>
      <c r="C55" s="310"/>
      <c r="D55" s="310"/>
      <c r="E55" s="310"/>
      <c r="F55" s="310"/>
      <c r="G55" s="15">
        <v>172</v>
      </c>
      <c r="H55" s="33">
        <v>1988724</v>
      </c>
      <c r="I55" s="33">
        <v>685546</v>
      </c>
      <c r="J55" s="33">
        <v>3107498</v>
      </c>
      <c r="K55" s="33">
        <f>+J55-1016104</f>
        <v>2091394</v>
      </c>
    </row>
    <row r="56" spans="1:11" ht="22.35" customHeight="1">
      <c r="A56" s="319" t="s">
        <v>161</v>
      </c>
      <c r="B56" s="319"/>
      <c r="C56" s="319"/>
      <c r="D56" s="319"/>
      <c r="E56" s="319"/>
      <c r="F56" s="319"/>
      <c r="G56" s="15">
        <v>173</v>
      </c>
      <c r="H56" s="33">
        <v>476257</v>
      </c>
      <c r="I56" s="33">
        <v>-2683664</v>
      </c>
      <c r="J56" s="33">
        <v>0</v>
      </c>
      <c r="K56" s="33">
        <v>0</v>
      </c>
    </row>
    <row r="57" spans="1:11">
      <c r="A57" s="319" t="s">
        <v>162</v>
      </c>
      <c r="B57" s="319"/>
      <c r="C57" s="319"/>
      <c r="D57" s="319"/>
      <c r="E57" s="319"/>
      <c r="F57" s="319"/>
      <c r="G57" s="15">
        <v>174</v>
      </c>
      <c r="H57" s="33">
        <v>0</v>
      </c>
      <c r="I57" s="33">
        <v>0</v>
      </c>
      <c r="J57" s="33">
        <v>0</v>
      </c>
      <c r="K57" s="33">
        <v>0</v>
      </c>
    </row>
    <row r="58" spans="1:11" ht="24.6" customHeight="1">
      <c r="A58" s="319" t="s">
        <v>163</v>
      </c>
      <c r="B58" s="319"/>
      <c r="C58" s="319"/>
      <c r="D58" s="319"/>
      <c r="E58" s="319"/>
      <c r="F58" s="319"/>
      <c r="G58" s="15">
        <v>175</v>
      </c>
      <c r="H58" s="33">
        <v>0</v>
      </c>
      <c r="I58" s="33">
        <v>0</v>
      </c>
      <c r="J58" s="33">
        <v>1643580</v>
      </c>
      <c r="K58" s="33">
        <f>+J58-1022823</f>
        <v>620757</v>
      </c>
    </row>
    <row r="59" spans="1:11">
      <c r="A59" s="319" t="s">
        <v>164</v>
      </c>
      <c r="B59" s="319"/>
      <c r="C59" s="319"/>
      <c r="D59" s="319"/>
      <c r="E59" s="319"/>
      <c r="F59" s="319"/>
      <c r="G59" s="15">
        <v>176</v>
      </c>
      <c r="H59" s="33">
        <v>0</v>
      </c>
      <c r="I59" s="33">
        <v>0</v>
      </c>
      <c r="J59" s="33">
        <v>0</v>
      </c>
      <c r="K59" s="33">
        <v>0</v>
      </c>
    </row>
    <row r="60" spans="1:11">
      <c r="A60" s="314" t="s">
        <v>165</v>
      </c>
      <c r="B60" s="314"/>
      <c r="C60" s="314"/>
      <c r="D60" s="314"/>
      <c r="E60" s="314"/>
      <c r="F60" s="314"/>
      <c r="G60" s="20">
        <v>177</v>
      </c>
      <c r="H60" s="37">
        <f>H8+H37+H56+H57</f>
        <v>2218828166</v>
      </c>
      <c r="I60" s="37">
        <f t="shared" ref="I60:K60" si="0">I8+I37+I56+I57</f>
        <v>176583911</v>
      </c>
      <c r="J60" s="37">
        <f t="shared" si="0"/>
        <v>696901773</v>
      </c>
      <c r="K60" s="37">
        <f t="shared" si="0"/>
        <v>27519868</v>
      </c>
    </row>
    <row r="61" spans="1:11">
      <c r="A61" s="314" t="s">
        <v>166</v>
      </c>
      <c r="B61" s="314"/>
      <c r="C61" s="314"/>
      <c r="D61" s="314"/>
      <c r="E61" s="314"/>
      <c r="F61" s="314"/>
      <c r="G61" s="20">
        <v>178</v>
      </c>
      <c r="H61" s="37">
        <f>H14+H48+H58+H59</f>
        <v>1986356395</v>
      </c>
      <c r="I61" s="37">
        <f t="shared" ref="I61:K61" si="1">I14+I48+I58+I59</f>
        <v>426430700</v>
      </c>
      <c r="J61" s="37">
        <f t="shared" si="1"/>
        <v>1197950353</v>
      </c>
      <c r="K61" s="37">
        <f t="shared" si="1"/>
        <v>235604924</v>
      </c>
    </row>
    <row r="62" spans="1:11">
      <c r="A62" s="314" t="s">
        <v>167</v>
      </c>
      <c r="B62" s="314"/>
      <c r="C62" s="314"/>
      <c r="D62" s="314"/>
      <c r="E62" s="314"/>
      <c r="F62" s="314"/>
      <c r="G62" s="20">
        <v>179</v>
      </c>
      <c r="H62" s="37">
        <f>H60-H61</f>
        <v>232471771</v>
      </c>
      <c r="I62" s="37">
        <f t="shared" ref="I62:K62" si="2">I60-I61</f>
        <v>-249846789</v>
      </c>
      <c r="J62" s="37">
        <f t="shared" si="2"/>
        <v>-501048580</v>
      </c>
      <c r="K62" s="37">
        <f t="shared" si="2"/>
        <v>-208085056</v>
      </c>
    </row>
    <row r="63" spans="1:11">
      <c r="A63" s="313" t="s">
        <v>168</v>
      </c>
      <c r="B63" s="313"/>
      <c r="C63" s="313"/>
      <c r="D63" s="313"/>
      <c r="E63" s="313"/>
      <c r="F63" s="313"/>
      <c r="G63" s="20">
        <v>180</v>
      </c>
      <c r="H63" s="37">
        <f>+IF((H60-H61)&gt;0,(H60-H61),0)</f>
        <v>232471771</v>
      </c>
      <c r="I63" s="37">
        <f t="shared" ref="I63:K63" si="3">+IF((I60-I61)&gt;0,(I60-I61),0)</f>
        <v>0</v>
      </c>
      <c r="J63" s="37">
        <f t="shared" si="3"/>
        <v>0</v>
      </c>
      <c r="K63" s="37">
        <f t="shared" si="3"/>
        <v>0</v>
      </c>
    </row>
    <row r="64" spans="1:11">
      <c r="A64" s="313" t="s">
        <v>169</v>
      </c>
      <c r="B64" s="313"/>
      <c r="C64" s="313"/>
      <c r="D64" s="313"/>
      <c r="E64" s="313"/>
      <c r="F64" s="313"/>
      <c r="G64" s="20">
        <v>181</v>
      </c>
      <c r="H64" s="37">
        <f>+IF((H60-H61)&lt;0,(H60-H61),0)</f>
        <v>0</v>
      </c>
      <c r="I64" s="37">
        <f t="shared" ref="I64:K64" si="4">+IF((I60-I61)&lt;0,(I60-I61),0)</f>
        <v>-249846789</v>
      </c>
      <c r="J64" s="37">
        <f t="shared" si="4"/>
        <v>-501048580</v>
      </c>
      <c r="K64" s="37">
        <f t="shared" si="4"/>
        <v>-208085056</v>
      </c>
    </row>
    <row r="65" spans="1:11">
      <c r="A65" s="319" t="s">
        <v>115</v>
      </c>
      <c r="B65" s="319"/>
      <c r="C65" s="319"/>
      <c r="D65" s="319"/>
      <c r="E65" s="319"/>
      <c r="F65" s="319"/>
      <c r="G65" s="15">
        <v>182</v>
      </c>
      <c r="H65" s="33">
        <v>-73379909</v>
      </c>
      <c r="I65" s="33">
        <v>-71565811</v>
      </c>
      <c r="J65" s="139">
        <v>-142242789</v>
      </c>
      <c r="K65" s="33">
        <f>+J65--80961734</f>
        <v>-61281055</v>
      </c>
    </row>
    <row r="66" spans="1:11">
      <c r="A66" s="314" t="s">
        <v>170</v>
      </c>
      <c r="B66" s="314"/>
      <c r="C66" s="314"/>
      <c r="D66" s="314"/>
      <c r="E66" s="314"/>
      <c r="F66" s="314"/>
      <c r="G66" s="20">
        <v>183</v>
      </c>
      <c r="H66" s="37">
        <f>H62-H65</f>
        <v>305851680</v>
      </c>
      <c r="I66" s="37">
        <f t="shared" ref="I66:K66" si="5">I62-I65</f>
        <v>-178280978</v>
      </c>
      <c r="J66" s="37">
        <f t="shared" si="5"/>
        <v>-358805791</v>
      </c>
      <c r="K66" s="37">
        <f t="shared" si="5"/>
        <v>-146804001</v>
      </c>
    </row>
    <row r="67" spans="1:11">
      <c r="A67" s="313" t="s">
        <v>171</v>
      </c>
      <c r="B67" s="313"/>
      <c r="C67" s="313"/>
      <c r="D67" s="313"/>
      <c r="E67" s="313"/>
      <c r="F67" s="313"/>
      <c r="G67" s="20">
        <v>184</v>
      </c>
      <c r="H67" s="37">
        <f>+IF((H62-H65)&gt;0,(H62-H65),0)</f>
        <v>305851680</v>
      </c>
      <c r="I67" s="37">
        <f t="shared" ref="I67:K67" si="6">+IF((I62-I65)&gt;0,(I62-I65),0)</f>
        <v>0</v>
      </c>
      <c r="J67" s="37">
        <f t="shared" si="6"/>
        <v>0</v>
      </c>
      <c r="K67" s="37">
        <f t="shared" si="6"/>
        <v>0</v>
      </c>
    </row>
    <row r="68" spans="1:11">
      <c r="A68" s="313" t="s">
        <v>172</v>
      </c>
      <c r="B68" s="313"/>
      <c r="C68" s="313"/>
      <c r="D68" s="313"/>
      <c r="E68" s="313"/>
      <c r="F68" s="313"/>
      <c r="G68" s="20">
        <v>185</v>
      </c>
      <c r="H68" s="37">
        <f>+IF((H62-H65)&lt;0,(H62-H65),0)</f>
        <v>0</v>
      </c>
      <c r="I68" s="37">
        <f t="shared" ref="I68:K68" si="7">+IF((I62-I65)&lt;0,(I62-I65),0)</f>
        <v>-178280978</v>
      </c>
      <c r="J68" s="37">
        <f t="shared" si="7"/>
        <v>-358805791</v>
      </c>
      <c r="K68" s="37">
        <f t="shared" si="7"/>
        <v>-146804001</v>
      </c>
    </row>
    <row r="69" spans="1:11">
      <c r="A69" s="291" t="s">
        <v>173</v>
      </c>
      <c r="B69" s="291"/>
      <c r="C69" s="291"/>
      <c r="D69" s="291"/>
      <c r="E69" s="291"/>
      <c r="F69" s="291"/>
      <c r="G69" s="311"/>
      <c r="H69" s="311"/>
      <c r="I69" s="311"/>
      <c r="J69" s="312"/>
      <c r="K69" s="312"/>
    </row>
    <row r="70" spans="1:11" ht="22.35" customHeight="1">
      <c r="A70" s="314" t="s">
        <v>174</v>
      </c>
      <c r="B70" s="314"/>
      <c r="C70" s="314"/>
      <c r="D70" s="314"/>
      <c r="E70" s="314"/>
      <c r="F70" s="314"/>
      <c r="G70" s="20">
        <v>186</v>
      </c>
      <c r="H70" s="37">
        <f>H71-H72</f>
        <v>0</v>
      </c>
      <c r="I70" s="37">
        <f>I71-I72</f>
        <v>0</v>
      </c>
      <c r="J70" s="37">
        <f>J71-J72</f>
        <v>0</v>
      </c>
      <c r="K70" s="37">
        <f>K71-K72</f>
        <v>0</v>
      </c>
    </row>
    <row r="71" spans="1:11">
      <c r="A71" s="310" t="s">
        <v>175</v>
      </c>
      <c r="B71" s="310"/>
      <c r="C71" s="310"/>
      <c r="D71" s="310"/>
      <c r="E71" s="310"/>
      <c r="F71" s="310"/>
      <c r="G71" s="15">
        <v>187</v>
      </c>
      <c r="H71" s="33">
        <v>0</v>
      </c>
      <c r="I71" s="33">
        <v>0</v>
      </c>
      <c r="J71" s="33">
        <v>0</v>
      </c>
      <c r="K71" s="33">
        <v>0</v>
      </c>
    </row>
    <row r="72" spans="1:11">
      <c r="A72" s="310" t="s">
        <v>176</v>
      </c>
      <c r="B72" s="310"/>
      <c r="C72" s="310"/>
      <c r="D72" s="310"/>
      <c r="E72" s="310"/>
      <c r="F72" s="310"/>
      <c r="G72" s="15">
        <v>188</v>
      </c>
      <c r="H72" s="33">
        <v>0</v>
      </c>
      <c r="I72" s="33">
        <v>0</v>
      </c>
      <c r="J72" s="33">
        <v>0</v>
      </c>
      <c r="K72" s="33">
        <v>0</v>
      </c>
    </row>
    <row r="73" spans="1:11">
      <c r="A73" s="319" t="s">
        <v>177</v>
      </c>
      <c r="B73" s="319"/>
      <c r="C73" s="319"/>
      <c r="D73" s="319"/>
      <c r="E73" s="319"/>
      <c r="F73" s="319"/>
      <c r="G73" s="15">
        <v>189</v>
      </c>
      <c r="H73" s="33">
        <v>0</v>
      </c>
      <c r="I73" s="33">
        <v>0</v>
      </c>
      <c r="J73" s="33">
        <v>0</v>
      </c>
      <c r="K73" s="33">
        <v>0</v>
      </c>
    </row>
    <row r="74" spans="1:11">
      <c r="A74" s="313" t="s">
        <v>178</v>
      </c>
      <c r="B74" s="313"/>
      <c r="C74" s="313"/>
      <c r="D74" s="313"/>
      <c r="E74" s="313"/>
      <c r="F74" s="313"/>
      <c r="G74" s="20">
        <v>190</v>
      </c>
      <c r="H74" s="117">
        <v>0</v>
      </c>
      <c r="I74" s="117">
        <v>0</v>
      </c>
      <c r="J74" s="117">
        <v>0</v>
      </c>
      <c r="K74" s="117">
        <v>0</v>
      </c>
    </row>
    <row r="75" spans="1:11">
      <c r="A75" s="313" t="s">
        <v>179</v>
      </c>
      <c r="B75" s="313"/>
      <c r="C75" s="313"/>
      <c r="D75" s="313"/>
      <c r="E75" s="313"/>
      <c r="F75" s="313"/>
      <c r="G75" s="20">
        <v>191</v>
      </c>
      <c r="H75" s="117">
        <v>0</v>
      </c>
      <c r="I75" s="117">
        <v>0</v>
      </c>
      <c r="J75" s="117">
        <v>0</v>
      </c>
      <c r="K75" s="117">
        <v>0</v>
      </c>
    </row>
    <row r="76" spans="1:11">
      <c r="A76" s="291" t="s">
        <v>180</v>
      </c>
      <c r="B76" s="291"/>
      <c r="C76" s="291"/>
      <c r="D76" s="291"/>
      <c r="E76" s="291"/>
      <c r="F76" s="291"/>
      <c r="G76" s="311"/>
      <c r="H76" s="311"/>
      <c r="I76" s="311"/>
      <c r="J76" s="312"/>
      <c r="K76" s="312"/>
    </row>
    <row r="77" spans="1:11">
      <c r="A77" s="314" t="s">
        <v>181</v>
      </c>
      <c r="B77" s="314"/>
      <c r="C77" s="314"/>
      <c r="D77" s="314"/>
      <c r="E77" s="314"/>
      <c r="F77" s="314"/>
      <c r="G77" s="20">
        <v>192</v>
      </c>
      <c r="H77" s="117">
        <v>0</v>
      </c>
      <c r="I77" s="117">
        <v>0</v>
      </c>
      <c r="J77" s="117">
        <v>0</v>
      </c>
      <c r="K77" s="117">
        <v>0</v>
      </c>
    </row>
    <row r="78" spans="1:11">
      <c r="A78" s="310" t="s">
        <v>182</v>
      </c>
      <c r="B78" s="310"/>
      <c r="C78" s="310"/>
      <c r="D78" s="310"/>
      <c r="E78" s="310"/>
      <c r="F78" s="310"/>
      <c r="G78" s="15">
        <v>193</v>
      </c>
      <c r="H78" s="38">
        <v>0</v>
      </c>
      <c r="I78" s="38">
        <v>0</v>
      </c>
      <c r="J78" s="38">
        <v>0</v>
      </c>
      <c r="K78" s="38">
        <v>0</v>
      </c>
    </row>
    <row r="79" spans="1:11">
      <c r="A79" s="310" t="s">
        <v>183</v>
      </c>
      <c r="B79" s="310"/>
      <c r="C79" s="310"/>
      <c r="D79" s="310"/>
      <c r="E79" s="310"/>
      <c r="F79" s="310"/>
      <c r="G79" s="15">
        <v>194</v>
      </c>
      <c r="H79" s="38">
        <v>0</v>
      </c>
      <c r="I79" s="38">
        <v>0</v>
      </c>
      <c r="J79" s="38">
        <v>0</v>
      </c>
      <c r="K79" s="38">
        <v>0</v>
      </c>
    </row>
    <row r="80" spans="1:11">
      <c r="A80" s="314" t="s">
        <v>184</v>
      </c>
      <c r="B80" s="314"/>
      <c r="C80" s="314"/>
      <c r="D80" s="314"/>
      <c r="E80" s="314"/>
      <c r="F80" s="314"/>
      <c r="G80" s="20">
        <v>195</v>
      </c>
      <c r="H80" s="117">
        <v>0</v>
      </c>
      <c r="I80" s="117">
        <v>0</v>
      </c>
      <c r="J80" s="117">
        <v>0</v>
      </c>
      <c r="K80" s="117">
        <v>0</v>
      </c>
    </row>
    <row r="81" spans="1:11">
      <c r="A81" s="314" t="s">
        <v>185</v>
      </c>
      <c r="B81" s="314"/>
      <c r="C81" s="314"/>
      <c r="D81" s="314"/>
      <c r="E81" s="314"/>
      <c r="F81" s="314"/>
      <c r="G81" s="20">
        <v>196</v>
      </c>
      <c r="H81" s="117">
        <v>0</v>
      </c>
      <c r="I81" s="117">
        <v>0</v>
      </c>
      <c r="J81" s="117">
        <v>0</v>
      </c>
      <c r="K81" s="117">
        <v>0</v>
      </c>
    </row>
    <row r="82" spans="1:11">
      <c r="A82" s="313" t="s">
        <v>186</v>
      </c>
      <c r="B82" s="313"/>
      <c r="C82" s="313"/>
      <c r="D82" s="313"/>
      <c r="E82" s="313"/>
      <c r="F82" s="313"/>
      <c r="G82" s="20">
        <v>197</v>
      </c>
      <c r="H82" s="117">
        <v>0</v>
      </c>
      <c r="I82" s="117">
        <v>0</v>
      </c>
      <c r="J82" s="117">
        <v>0</v>
      </c>
      <c r="K82" s="117">
        <v>0</v>
      </c>
    </row>
    <row r="83" spans="1:11">
      <c r="A83" s="313" t="s">
        <v>187</v>
      </c>
      <c r="B83" s="313"/>
      <c r="C83" s="313"/>
      <c r="D83" s="313"/>
      <c r="E83" s="313"/>
      <c r="F83" s="313"/>
      <c r="G83" s="20">
        <v>198</v>
      </c>
      <c r="H83" s="117">
        <v>0</v>
      </c>
      <c r="I83" s="117">
        <v>0</v>
      </c>
      <c r="J83" s="117">
        <v>0</v>
      </c>
      <c r="K83" s="117">
        <v>0</v>
      </c>
    </row>
    <row r="84" spans="1:11">
      <c r="A84" s="291" t="s">
        <v>116</v>
      </c>
      <c r="B84" s="291"/>
      <c r="C84" s="291"/>
      <c r="D84" s="291"/>
      <c r="E84" s="291"/>
      <c r="F84" s="291"/>
      <c r="G84" s="311"/>
      <c r="H84" s="311"/>
      <c r="I84" s="311"/>
      <c r="J84" s="312"/>
      <c r="K84" s="312"/>
    </row>
    <row r="85" spans="1:11">
      <c r="A85" s="308" t="s">
        <v>188</v>
      </c>
      <c r="B85" s="308"/>
      <c r="C85" s="308"/>
      <c r="D85" s="308"/>
      <c r="E85" s="308"/>
      <c r="F85" s="308"/>
      <c r="G85" s="20">
        <v>199</v>
      </c>
      <c r="H85" s="39">
        <f>H86+H87</f>
        <v>305851680</v>
      </c>
      <c r="I85" s="39">
        <f>I86+I87</f>
        <v>-178280978</v>
      </c>
      <c r="J85" s="39">
        <f>J86+J87</f>
        <v>-358805791</v>
      </c>
      <c r="K85" s="39">
        <f>K86+K87</f>
        <v>-146804001</v>
      </c>
    </row>
    <row r="86" spans="1:11">
      <c r="A86" s="309" t="s">
        <v>189</v>
      </c>
      <c r="B86" s="309"/>
      <c r="C86" s="309"/>
      <c r="D86" s="309"/>
      <c r="E86" s="309"/>
      <c r="F86" s="309"/>
      <c r="G86" s="15">
        <v>200</v>
      </c>
      <c r="H86" s="40">
        <v>284535940</v>
      </c>
      <c r="I86" s="40">
        <v>-178642645</v>
      </c>
      <c r="J86" s="40">
        <v>-329593506</v>
      </c>
      <c r="K86" s="40">
        <f>+J86--194390179</f>
        <v>-135203327</v>
      </c>
    </row>
    <row r="87" spans="1:11">
      <c r="A87" s="309" t="s">
        <v>190</v>
      </c>
      <c r="B87" s="309"/>
      <c r="C87" s="309"/>
      <c r="D87" s="309"/>
      <c r="E87" s="309"/>
      <c r="F87" s="309"/>
      <c r="G87" s="15">
        <v>201</v>
      </c>
      <c r="H87" s="40">
        <v>21315740</v>
      </c>
      <c r="I87" s="40">
        <v>361667</v>
      </c>
      <c r="J87" s="40">
        <v>-29212285</v>
      </c>
      <c r="K87" s="40">
        <f>+J87--17611611</f>
        <v>-11600674</v>
      </c>
    </row>
    <row r="88" spans="1:11">
      <c r="A88" s="317" t="s">
        <v>118</v>
      </c>
      <c r="B88" s="317"/>
      <c r="C88" s="317"/>
      <c r="D88" s="317"/>
      <c r="E88" s="317"/>
      <c r="F88" s="317"/>
      <c r="G88" s="318"/>
      <c r="H88" s="318"/>
      <c r="I88" s="318"/>
      <c r="J88" s="312"/>
      <c r="K88" s="312"/>
    </row>
    <row r="89" spans="1:11">
      <c r="A89" s="287" t="s">
        <v>191</v>
      </c>
      <c r="B89" s="287"/>
      <c r="C89" s="287"/>
      <c r="D89" s="287"/>
      <c r="E89" s="287"/>
      <c r="F89" s="287"/>
      <c r="G89" s="15">
        <v>202</v>
      </c>
      <c r="H89" s="40">
        <f t="shared" ref="H89" si="8">+H67</f>
        <v>305851680</v>
      </c>
      <c r="I89" s="50">
        <f>+I66</f>
        <v>-178280978</v>
      </c>
      <c r="J89" s="50">
        <f>+J66</f>
        <v>-358805791</v>
      </c>
      <c r="K89" s="50">
        <f>+K66</f>
        <v>-146804001</v>
      </c>
    </row>
    <row r="90" spans="1:11" ht="24" customHeight="1">
      <c r="A90" s="307" t="s">
        <v>192</v>
      </c>
      <c r="B90" s="307"/>
      <c r="C90" s="307"/>
      <c r="D90" s="307"/>
      <c r="E90" s="307"/>
      <c r="F90" s="307"/>
      <c r="G90" s="20">
        <v>203</v>
      </c>
      <c r="H90" s="39">
        <f>SUM(H91:H98)</f>
        <v>-1060800</v>
      </c>
      <c r="I90" s="39">
        <f>SUM(I91:I98)</f>
        <v>-21600</v>
      </c>
      <c r="J90" s="39">
        <f>SUM(J91:J98)</f>
        <v>-73904</v>
      </c>
      <c r="K90" s="39">
        <f>SUM(K91:K98)</f>
        <v>-18286</v>
      </c>
    </row>
    <row r="91" spans="1:11">
      <c r="A91" s="310" t="s">
        <v>193</v>
      </c>
      <c r="B91" s="310"/>
      <c r="C91" s="310"/>
      <c r="D91" s="310"/>
      <c r="E91" s="310"/>
      <c r="F91" s="310"/>
      <c r="G91" s="15">
        <v>204</v>
      </c>
      <c r="H91" s="40">
        <v>0</v>
      </c>
      <c r="I91" s="40">
        <v>0</v>
      </c>
      <c r="J91" s="40">
        <v>0</v>
      </c>
      <c r="K91" s="40">
        <v>0</v>
      </c>
    </row>
    <row r="92" spans="1:11" ht="22.35" customHeight="1">
      <c r="A92" s="310" t="s">
        <v>194</v>
      </c>
      <c r="B92" s="310"/>
      <c r="C92" s="310"/>
      <c r="D92" s="310"/>
      <c r="E92" s="310"/>
      <c r="F92" s="310"/>
      <c r="G92" s="15">
        <v>205</v>
      </c>
      <c r="H92" s="40">
        <v>0</v>
      </c>
      <c r="I92" s="40">
        <v>0</v>
      </c>
      <c r="J92" s="40">
        <v>0</v>
      </c>
      <c r="K92" s="40">
        <v>0</v>
      </c>
    </row>
    <row r="93" spans="1:11" ht="22.35" customHeight="1">
      <c r="A93" s="310" t="s">
        <v>195</v>
      </c>
      <c r="B93" s="310"/>
      <c r="C93" s="310"/>
      <c r="D93" s="310"/>
      <c r="E93" s="310"/>
      <c r="F93" s="310"/>
      <c r="G93" s="15">
        <v>206</v>
      </c>
      <c r="H93" s="40">
        <v>-1060800</v>
      </c>
      <c r="I93" s="40">
        <v>-21600</v>
      </c>
      <c r="J93" s="40">
        <v>-73904</v>
      </c>
      <c r="K93" s="40">
        <f>+J93--55618</f>
        <v>-18286</v>
      </c>
    </row>
    <row r="94" spans="1:11" ht="22.35" customHeight="1">
      <c r="A94" s="310" t="s">
        <v>196</v>
      </c>
      <c r="B94" s="310"/>
      <c r="C94" s="310"/>
      <c r="D94" s="310"/>
      <c r="E94" s="310"/>
      <c r="F94" s="310"/>
      <c r="G94" s="15">
        <v>207</v>
      </c>
      <c r="H94" s="40">
        <v>0</v>
      </c>
      <c r="I94" s="40">
        <v>0</v>
      </c>
      <c r="J94" s="40">
        <v>0</v>
      </c>
      <c r="K94" s="40">
        <v>0</v>
      </c>
    </row>
    <row r="95" spans="1:11" ht="22.35" customHeight="1">
      <c r="A95" s="310" t="s">
        <v>197</v>
      </c>
      <c r="B95" s="310"/>
      <c r="C95" s="310"/>
      <c r="D95" s="310"/>
      <c r="E95" s="310"/>
      <c r="F95" s="310"/>
      <c r="G95" s="15">
        <v>208</v>
      </c>
      <c r="H95" s="40">
        <v>0</v>
      </c>
      <c r="I95" s="40">
        <v>0</v>
      </c>
      <c r="J95" s="40">
        <v>0</v>
      </c>
      <c r="K95" s="40">
        <v>0</v>
      </c>
    </row>
    <row r="96" spans="1:11" ht="22.35" customHeight="1">
      <c r="A96" s="310" t="s">
        <v>198</v>
      </c>
      <c r="B96" s="310"/>
      <c r="C96" s="310"/>
      <c r="D96" s="310"/>
      <c r="E96" s="310"/>
      <c r="F96" s="310"/>
      <c r="G96" s="15">
        <v>209</v>
      </c>
      <c r="H96" s="40">
        <v>0</v>
      </c>
      <c r="I96" s="40">
        <v>0</v>
      </c>
      <c r="J96" s="40">
        <v>0</v>
      </c>
      <c r="K96" s="40">
        <v>0</v>
      </c>
    </row>
    <row r="97" spans="1:11">
      <c r="A97" s="310" t="s">
        <v>199</v>
      </c>
      <c r="B97" s="310"/>
      <c r="C97" s="310"/>
      <c r="D97" s="310"/>
      <c r="E97" s="310"/>
      <c r="F97" s="310"/>
      <c r="G97" s="15">
        <v>210</v>
      </c>
      <c r="H97" s="40">
        <v>0</v>
      </c>
      <c r="I97" s="40">
        <v>0</v>
      </c>
      <c r="J97" s="40">
        <v>0</v>
      </c>
      <c r="K97" s="40">
        <v>0</v>
      </c>
    </row>
    <row r="98" spans="1:11">
      <c r="A98" s="310" t="s">
        <v>200</v>
      </c>
      <c r="B98" s="310"/>
      <c r="C98" s="310"/>
      <c r="D98" s="310"/>
      <c r="E98" s="310"/>
      <c r="F98" s="310"/>
      <c r="G98" s="15">
        <v>211</v>
      </c>
      <c r="H98" s="40">
        <v>0</v>
      </c>
      <c r="I98" s="40">
        <v>0</v>
      </c>
      <c r="J98" s="40">
        <v>0</v>
      </c>
      <c r="K98" s="40">
        <v>0</v>
      </c>
    </row>
    <row r="99" spans="1:11">
      <c r="A99" s="287" t="s">
        <v>119</v>
      </c>
      <c r="B99" s="287"/>
      <c r="C99" s="287"/>
      <c r="D99" s="287"/>
      <c r="E99" s="287"/>
      <c r="F99" s="287"/>
      <c r="G99" s="15">
        <v>212</v>
      </c>
      <c r="H99" s="40">
        <v>-216991</v>
      </c>
      <c r="I99" s="40">
        <v>-3888</v>
      </c>
      <c r="J99" s="40">
        <v>-13302</v>
      </c>
      <c r="K99" s="40">
        <f>+J99--10011</f>
        <v>-3291</v>
      </c>
    </row>
    <row r="100" spans="1:11" ht="23.45" customHeight="1">
      <c r="A100" s="307" t="s">
        <v>201</v>
      </c>
      <c r="B100" s="307"/>
      <c r="C100" s="307"/>
      <c r="D100" s="307"/>
      <c r="E100" s="307"/>
      <c r="F100" s="307"/>
      <c r="G100" s="20">
        <v>213</v>
      </c>
      <c r="H100" s="39">
        <f>H90-H99</f>
        <v>-843809</v>
      </c>
      <c r="I100" s="39">
        <f>I90-I99</f>
        <v>-17712</v>
      </c>
      <c r="J100" s="39">
        <f>J90-J99</f>
        <v>-60602</v>
      </c>
      <c r="K100" s="39">
        <f>K90-K99</f>
        <v>-14995</v>
      </c>
    </row>
    <row r="101" spans="1:11">
      <c r="A101" s="307" t="s">
        <v>202</v>
      </c>
      <c r="B101" s="307"/>
      <c r="C101" s="307"/>
      <c r="D101" s="307"/>
      <c r="E101" s="307"/>
      <c r="F101" s="307"/>
      <c r="G101" s="20">
        <v>214</v>
      </c>
      <c r="H101" s="39">
        <f>H89+H100</f>
        <v>305007871</v>
      </c>
      <c r="I101" s="39">
        <f>I89+I100</f>
        <v>-178298690</v>
      </c>
      <c r="J101" s="39">
        <f>J89+J100</f>
        <v>-358866393</v>
      </c>
      <c r="K101" s="39">
        <f>K89+K100</f>
        <v>-146818996</v>
      </c>
    </row>
    <row r="102" spans="1:11">
      <c r="A102" s="291" t="s">
        <v>203</v>
      </c>
      <c r="B102" s="291"/>
      <c r="C102" s="291"/>
      <c r="D102" s="291"/>
      <c r="E102" s="291"/>
      <c r="F102" s="291"/>
      <c r="G102" s="311"/>
      <c r="H102" s="311"/>
      <c r="I102" s="311"/>
      <c r="J102" s="312"/>
      <c r="K102" s="312"/>
    </row>
    <row r="103" spans="1:11">
      <c r="A103" s="308" t="s">
        <v>204</v>
      </c>
      <c r="B103" s="308"/>
      <c r="C103" s="308"/>
      <c r="D103" s="308"/>
      <c r="E103" s="308"/>
      <c r="F103" s="308"/>
      <c r="G103" s="20">
        <v>215</v>
      </c>
      <c r="H103" s="39">
        <f>H104+H105</f>
        <v>305007871</v>
      </c>
      <c r="I103" s="39">
        <f>I104+I105</f>
        <v>-178298690</v>
      </c>
      <c r="J103" s="39">
        <f>J104+J105</f>
        <v>-358866393</v>
      </c>
      <c r="K103" s="39">
        <f>K104+K105</f>
        <v>-146818996</v>
      </c>
    </row>
    <row r="104" spans="1:11">
      <c r="A104" s="309" t="s">
        <v>117</v>
      </c>
      <c r="B104" s="309"/>
      <c r="C104" s="309"/>
      <c r="D104" s="309"/>
      <c r="E104" s="309"/>
      <c r="F104" s="309"/>
      <c r="G104" s="15">
        <v>216</v>
      </c>
      <c r="H104" s="40">
        <f>+H101-H105</f>
        <v>283692131</v>
      </c>
      <c r="I104" s="40">
        <v>-178660357</v>
      </c>
      <c r="J104" s="40">
        <f>+J101-J105</f>
        <v>-329654108</v>
      </c>
      <c r="K104" s="40">
        <f>+K101-K105</f>
        <v>-135218322</v>
      </c>
    </row>
    <row r="105" spans="1:11">
      <c r="A105" s="309" t="s">
        <v>205</v>
      </c>
      <c r="B105" s="309"/>
      <c r="C105" s="309"/>
      <c r="D105" s="309"/>
      <c r="E105" s="309"/>
      <c r="F105" s="309"/>
      <c r="G105" s="15">
        <v>217</v>
      </c>
      <c r="H105" s="40">
        <f>+H87</f>
        <v>21315740</v>
      </c>
      <c r="I105" s="40">
        <v>361667</v>
      </c>
      <c r="J105" s="40">
        <f>+J87</f>
        <v>-29212285</v>
      </c>
      <c r="K105" s="40">
        <f>+K87</f>
        <v>-11600674</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K89">
    <cfRule type="cellIs" dxfId="16" priority="8" stopIfTrue="1" operator="notEqual">
      <formula>ROUND(K89,0)</formula>
    </cfRule>
  </conditionalFormatting>
  <conditionalFormatting sqref="J89">
    <cfRule type="cellIs" dxfId="15" priority="7" stopIfTrue="1" operator="notEqual">
      <formula>ROUND(J89,0)</formula>
    </cfRule>
  </conditionalFormatting>
  <conditionalFormatting sqref="I89">
    <cfRule type="cellIs" dxfId="14" priority="5" stopIfTrue="1" operator="notEqual">
      <formula>ROUND(I89,0)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 zoomScaleNormal="100" zoomScaleSheetLayoutView="100" workbookViewId="0">
      <selection activeCell="A3" sqref="A3:I3"/>
    </sheetView>
  </sheetViews>
  <sheetFormatPr defaultColWidth="9.140625" defaultRowHeight="12.75"/>
  <cols>
    <col min="1" max="7" width="9.140625" style="21"/>
    <col min="8" max="9" width="30.28515625" style="48" customWidth="1"/>
    <col min="10" max="16384" width="9.140625" style="21"/>
  </cols>
  <sheetData>
    <row r="1" spans="1:9">
      <c r="A1" s="360" t="s">
        <v>206</v>
      </c>
      <c r="B1" s="361"/>
      <c r="C1" s="361"/>
      <c r="D1" s="361"/>
      <c r="E1" s="361"/>
      <c r="F1" s="361"/>
      <c r="G1" s="361"/>
      <c r="H1" s="361"/>
      <c r="I1" s="361"/>
    </row>
    <row r="2" spans="1:9">
      <c r="A2" s="320" t="s">
        <v>462</v>
      </c>
      <c r="B2" s="296"/>
      <c r="C2" s="296"/>
      <c r="D2" s="296"/>
      <c r="E2" s="296"/>
      <c r="F2" s="296"/>
      <c r="G2" s="296"/>
      <c r="H2" s="296"/>
      <c r="I2" s="296"/>
    </row>
    <row r="3" spans="1:9">
      <c r="A3" s="363" t="s">
        <v>355</v>
      </c>
      <c r="B3" s="364"/>
      <c r="C3" s="364"/>
      <c r="D3" s="364"/>
      <c r="E3" s="364"/>
      <c r="F3" s="364"/>
      <c r="G3" s="364"/>
      <c r="H3" s="364"/>
      <c r="I3" s="364"/>
    </row>
    <row r="4" spans="1:9">
      <c r="A4" s="362" t="s">
        <v>459</v>
      </c>
      <c r="B4" s="300"/>
      <c r="C4" s="300"/>
      <c r="D4" s="300"/>
      <c r="E4" s="300"/>
      <c r="F4" s="300"/>
      <c r="G4" s="300"/>
      <c r="H4" s="300"/>
      <c r="I4" s="301"/>
    </row>
    <row r="5" spans="1:9" ht="24" thickBot="1">
      <c r="A5" s="365" t="s">
        <v>2</v>
      </c>
      <c r="B5" s="366"/>
      <c r="C5" s="366"/>
      <c r="D5" s="366"/>
      <c r="E5" s="366"/>
      <c r="F5" s="367"/>
      <c r="G5" s="22" t="s">
        <v>107</v>
      </c>
      <c r="H5" s="41" t="s">
        <v>380</v>
      </c>
      <c r="I5" s="41" t="s">
        <v>347</v>
      </c>
    </row>
    <row r="6" spans="1:9">
      <c r="A6" s="368">
        <v>1</v>
      </c>
      <c r="B6" s="369"/>
      <c r="C6" s="369"/>
      <c r="D6" s="369"/>
      <c r="E6" s="369"/>
      <c r="F6" s="370"/>
      <c r="G6" s="23">
        <v>2</v>
      </c>
      <c r="H6" s="42" t="s">
        <v>207</v>
      </c>
      <c r="I6" s="42" t="s">
        <v>208</v>
      </c>
    </row>
    <row r="7" spans="1:9">
      <c r="A7" s="339" t="s">
        <v>209</v>
      </c>
      <c r="B7" s="340"/>
      <c r="C7" s="340"/>
      <c r="D7" s="340"/>
      <c r="E7" s="340"/>
      <c r="F7" s="340"/>
      <c r="G7" s="340"/>
      <c r="H7" s="340"/>
      <c r="I7" s="341"/>
    </row>
    <row r="8" spans="1:9" ht="12.75" customHeight="1">
      <c r="A8" s="342" t="s">
        <v>210</v>
      </c>
      <c r="B8" s="343"/>
      <c r="C8" s="343"/>
      <c r="D8" s="343"/>
      <c r="E8" s="343"/>
      <c r="F8" s="344"/>
      <c r="G8" s="24">
        <v>1</v>
      </c>
      <c r="H8" s="133">
        <v>232471771</v>
      </c>
      <c r="I8" s="50">
        <v>-501048580</v>
      </c>
    </row>
    <row r="9" spans="1:9" ht="12.75" customHeight="1">
      <c r="A9" s="357" t="s">
        <v>211</v>
      </c>
      <c r="B9" s="358"/>
      <c r="C9" s="358"/>
      <c r="D9" s="358"/>
      <c r="E9" s="358"/>
      <c r="F9" s="359"/>
      <c r="G9" s="25">
        <v>2</v>
      </c>
      <c r="H9" s="43">
        <f>H10+H11+H12+H13+H14+H15+H16+H17</f>
        <v>522775137</v>
      </c>
      <c r="I9" s="43">
        <f>I10+I11+I12+I13+I14+I15+I16+I17</f>
        <v>627709571</v>
      </c>
    </row>
    <row r="10" spans="1:9" ht="12.75" customHeight="1">
      <c r="A10" s="354" t="s">
        <v>212</v>
      </c>
      <c r="B10" s="355"/>
      <c r="C10" s="355"/>
      <c r="D10" s="355"/>
      <c r="E10" s="355"/>
      <c r="F10" s="356"/>
      <c r="G10" s="26">
        <v>3</v>
      </c>
      <c r="H10" s="133">
        <v>474514405</v>
      </c>
      <c r="I10" s="50">
        <v>496444044</v>
      </c>
    </row>
    <row r="11" spans="1:9" ht="22.35" customHeight="1">
      <c r="A11" s="354" t="s">
        <v>213</v>
      </c>
      <c r="B11" s="355"/>
      <c r="C11" s="355"/>
      <c r="D11" s="355"/>
      <c r="E11" s="355"/>
      <c r="F11" s="356"/>
      <c r="G11" s="26">
        <v>4</v>
      </c>
      <c r="H11" s="133">
        <v>-10784061</v>
      </c>
      <c r="I11" s="50">
        <v>-3245751</v>
      </c>
    </row>
    <row r="12" spans="1:9" ht="23.65" customHeight="1">
      <c r="A12" s="354" t="s">
        <v>214</v>
      </c>
      <c r="B12" s="355"/>
      <c r="C12" s="355"/>
      <c r="D12" s="355"/>
      <c r="E12" s="355"/>
      <c r="F12" s="356"/>
      <c r="G12" s="26">
        <v>5</v>
      </c>
      <c r="H12" s="133">
        <v>143240</v>
      </c>
      <c r="I12" s="50">
        <v>0</v>
      </c>
    </row>
    <row r="13" spans="1:9" ht="12.75" customHeight="1">
      <c r="A13" s="354" t="s">
        <v>215</v>
      </c>
      <c r="B13" s="355"/>
      <c r="C13" s="355"/>
      <c r="D13" s="355"/>
      <c r="E13" s="355"/>
      <c r="F13" s="356"/>
      <c r="G13" s="26">
        <v>6</v>
      </c>
      <c r="H13" s="133">
        <v>-341761</v>
      </c>
      <c r="I13" s="50">
        <v>-513802</v>
      </c>
    </row>
    <row r="14" spans="1:9" ht="12.75" customHeight="1">
      <c r="A14" s="354" t="s">
        <v>216</v>
      </c>
      <c r="B14" s="355"/>
      <c r="C14" s="355"/>
      <c r="D14" s="355"/>
      <c r="E14" s="355"/>
      <c r="F14" s="356"/>
      <c r="G14" s="26">
        <v>7</v>
      </c>
      <c r="H14" s="133">
        <v>56867514</v>
      </c>
      <c r="I14" s="50">
        <v>68613120</v>
      </c>
    </row>
    <row r="15" spans="1:9" ht="12.75" customHeight="1">
      <c r="A15" s="354" t="s">
        <v>217</v>
      </c>
      <c r="B15" s="355"/>
      <c r="C15" s="355"/>
      <c r="D15" s="355"/>
      <c r="E15" s="355"/>
      <c r="F15" s="356"/>
      <c r="G15" s="26">
        <v>8</v>
      </c>
      <c r="H15" s="133">
        <v>-11828932</v>
      </c>
      <c r="I15" s="50">
        <v>22152112</v>
      </c>
    </row>
    <row r="16" spans="1:9" ht="12.75" customHeight="1">
      <c r="A16" s="354" t="s">
        <v>218</v>
      </c>
      <c r="B16" s="355"/>
      <c r="C16" s="355"/>
      <c r="D16" s="355"/>
      <c r="E16" s="355"/>
      <c r="F16" s="356"/>
      <c r="G16" s="26">
        <v>9</v>
      </c>
      <c r="H16" s="133">
        <v>4868877</v>
      </c>
      <c r="I16" s="50">
        <v>41917849</v>
      </c>
    </row>
    <row r="17" spans="1:9" ht="25.15" customHeight="1">
      <c r="A17" s="354" t="s">
        <v>219</v>
      </c>
      <c r="B17" s="355"/>
      <c r="C17" s="355"/>
      <c r="D17" s="355"/>
      <c r="E17" s="355"/>
      <c r="F17" s="356"/>
      <c r="G17" s="26">
        <v>10</v>
      </c>
      <c r="H17" s="133">
        <v>9335855</v>
      </c>
      <c r="I17" s="50">
        <v>2341999</v>
      </c>
    </row>
    <row r="18" spans="1:9" ht="28.15" customHeight="1">
      <c r="A18" s="333" t="s">
        <v>390</v>
      </c>
      <c r="B18" s="334"/>
      <c r="C18" s="334"/>
      <c r="D18" s="334"/>
      <c r="E18" s="334"/>
      <c r="F18" s="335"/>
      <c r="G18" s="25">
        <v>11</v>
      </c>
      <c r="H18" s="43">
        <f>H8+H9</f>
        <v>755246908</v>
      </c>
      <c r="I18" s="43">
        <f>I8+I9</f>
        <v>126660991</v>
      </c>
    </row>
    <row r="19" spans="1:9" ht="12.75" customHeight="1">
      <c r="A19" s="357" t="s">
        <v>220</v>
      </c>
      <c r="B19" s="358"/>
      <c r="C19" s="358"/>
      <c r="D19" s="358"/>
      <c r="E19" s="358"/>
      <c r="F19" s="359"/>
      <c r="G19" s="25">
        <v>12</v>
      </c>
      <c r="H19" s="43">
        <f>H20+H21+H22+H23</f>
        <v>92191314</v>
      </c>
      <c r="I19" s="43">
        <f>I20+I21+I22+I23</f>
        <v>-133339351</v>
      </c>
    </row>
    <row r="20" spans="1:9" ht="12.75" customHeight="1">
      <c r="A20" s="354" t="s">
        <v>221</v>
      </c>
      <c r="B20" s="355"/>
      <c r="C20" s="355"/>
      <c r="D20" s="355"/>
      <c r="E20" s="355"/>
      <c r="F20" s="356"/>
      <c r="G20" s="26">
        <v>13</v>
      </c>
      <c r="H20" s="133">
        <v>74485565</v>
      </c>
      <c r="I20" s="50">
        <v>-82313496</v>
      </c>
    </row>
    <row r="21" spans="1:9" ht="12.75" customHeight="1">
      <c r="A21" s="354" t="s">
        <v>222</v>
      </c>
      <c r="B21" s="355"/>
      <c r="C21" s="355"/>
      <c r="D21" s="355"/>
      <c r="E21" s="355"/>
      <c r="F21" s="356"/>
      <c r="G21" s="26">
        <v>14</v>
      </c>
      <c r="H21" s="133">
        <v>18083409</v>
      </c>
      <c r="I21" s="50">
        <v>-46515658</v>
      </c>
    </row>
    <row r="22" spans="1:9" ht="12.75" customHeight="1">
      <c r="A22" s="354" t="s">
        <v>223</v>
      </c>
      <c r="B22" s="355"/>
      <c r="C22" s="355"/>
      <c r="D22" s="355"/>
      <c r="E22" s="355"/>
      <c r="F22" s="356"/>
      <c r="G22" s="26">
        <v>15</v>
      </c>
      <c r="H22" s="133">
        <v>-377660</v>
      </c>
      <c r="I22" s="50">
        <v>-4510197</v>
      </c>
    </row>
    <row r="23" spans="1:9" ht="12.75" customHeight="1">
      <c r="A23" s="354" t="s">
        <v>224</v>
      </c>
      <c r="B23" s="355"/>
      <c r="C23" s="355"/>
      <c r="D23" s="355"/>
      <c r="E23" s="355"/>
      <c r="F23" s="356"/>
      <c r="G23" s="26">
        <v>16</v>
      </c>
      <c r="H23" s="133">
        <v>0</v>
      </c>
      <c r="I23" s="50">
        <v>0</v>
      </c>
    </row>
    <row r="24" spans="1:9" ht="12.75" customHeight="1">
      <c r="A24" s="333" t="s">
        <v>225</v>
      </c>
      <c r="B24" s="334"/>
      <c r="C24" s="334"/>
      <c r="D24" s="334"/>
      <c r="E24" s="334"/>
      <c r="F24" s="335"/>
      <c r="G24" s="25">
        <v>17</v>
      </c>
      <c r="H24" s="43">
        <f>H18+H19</f>
        <v>847438222</v>
      </c>
      <c r="I24" s="43">
        <f>I18+I19</f>
        <v>-6678360</v>
      </c>
    </row>
    <row r="25" spans="1:9" ht="12.75" customHeight="1">
      <c r="A25" s="345" t="s">
        <v>226</v>
      </c>
      <c r="B25" s="346"/>
      <c r="C25" s="346"/>
      <c r="D25" s="346"/>
      <c r="E25" s="346"/>
      <c r="F25" s="347"/>
      <c r="G25" s="26">
        <v>18</v>
      </c>
      <c r="H25" s="133">
        <v>-57152922</v>
      </c>
      <c r="I25" s="50">
        <v>-34290832</v>
      </c>
    </row>
    <row r="26" spans="1:9" ht="12.75" customHeight="1">
      <c r="A26" s="345" t="s">
        <v>227</v>
      </c>
      <c r="B26" s="346"/>
      <c r="C26" s="346"/>
      <c r="D26" s="346"/>
      <c r="E26" s="346"/>
      <c r="F26" s="347"/>
      <c r="G26" s="26">
        <v>19</v>
      </c>
      <c r="H26" s="133">
        <v>-5372100</v>
      </c>
      <c r="I26" s="50">
        <v>3491984</v>
      </c>
    </row>
    <row r="27" spans="1:9" ht="26.1" customHeight="1">
      <c r="A27" s="336" t="s">
        <v>228</v>
      </c>
      <c r="B27" s="337"/>
      <c r="C27" s="337"/>
      <c r="D27" s="337"/>
      <c r="E27" s="337"/>
      <c r="F27" s="338"/>
      <c r="G27" s="27">
        <v>20</v>
      </c>
      <c r="H27" s="44">
        <f>H24+H25+H26</f>
        <v>784913200</v>
      </c>
      <c r="I27" s="44">
        <f>I24+I25+I26</f>
        <v>-37477208</v>
      </c>
    </row>
    <row r="28" spans="1:9">
      <c r="A28" s="339" t="s">
        <v>229</v>
      </c>
      <c r="B28" s="340"/>
      <c r="C28" s="340"/>
      <c r="D28" s="340"/>
      <c r="E28" s="340"/>
      <c r="F28" s="340"/>
      <c r="G28" s="340"/>
      <c r="H28" s="340"/>
      <c r="I28" s="341"/>
    </row>
    <row r="29" spans="1:9" ht="30.75" customHeight="1">
      <c r="A29" s="342" t="s">
        <v>230</v>
      </c>
      <c r="B29" s="343"/>
      <c r="C29" s="343"/>
      <c r="D29" s="343"/>
      <c r="E29" s="343"/>
      <c r="F29" s="344"/>
      <c r="G29" s="24">
        <v>21</v>
      </c>
      <c r="H29" s="134">
        <v>56786329</v>
      </c>
      <c r="I29" s="50">
        <v>9326474</v>
      </c>
    </row>
    <row r="30" spans="1:9" ht="12.75" customHeight="1">
      <c r="A30" s="345" t="s">
        <v>231</v>
      </c>
      <c r="B30" s="346"/>
      <c r="C30" s="346"/>
      <c r="D30" s="346"/>
      <c r="E30" s="346"/>
      <c r="F30" s="347"/>
      <c r="G30" s="26">
        <v>22</v>
      </c>
      <c r="H30" s="50">
        <v>1437948</v>
      </c>
      <c r="I30" s="50">
        <v>0</v>
      </c>
    </row>
    <row r="31" spans="1:9" ht="12.75" customHeight="1">
      <c r="A31" s="345" t="s">
        <v>232</v>
      </c>
      <c r="B31" s="346"/>
      <c r="C31" s="346"/>
      <c r="D31" s="346"/>
      <c r="E31" s="346"/>
      <c r="F31" s="347"/>
      <c r="G31" s="26">
        <v>23</v>
      </c>
      <c r="H31" s="50">
        <v>382503</v>
      </c>
      <c r="I31" s="50">
        <v>495675</v>
      </c>
    </row>
    <row r="32" spans="1:9" ht="12.75" customHeight="1">
      <c r="A32" s="345" t="s">
        <v>233</v>
      </c>
      <c r="B32" s="346"/>
      <c r="C32" s="346"/>
      <c r="D32" s="346"/>
      <c r="E32" s="346"/>
      <c r="F32" s="347"/>
      <c r="G32" s="26">
        <v>24</v>
      </c>
      <c r="H32" s="50">
        <v>115822</v>
      </c>
      <c r="I32" s="50">
        <v>0</v>
      </c>
    </row>
    <row r="33" spans="1:9" ht="12.75" customHeight="1">
      <c r="A33" s="345" t="s">
        <v>234</v>
      </c>
      <c r="B33" s="346"/>
      <c r="C33" s="346"/>
      <c r="D33" s="346"/>
      <c r="E33" s="346"/>
      <c r="F33" s="347"/>
      <c r="G33" s="26">
        <v>25</v>
      </c>
      <c r="H33" s="50">
        <v>10879251</v>
      </c>
      <c r="I33" s="50">
        <v>324339</v>
      </c>
    </row>
    <row r="34" spans="1:9" ht="12.75" customHeight="1">
      <c r="A34" s="345" t="s">
        <v>235</v>
      </c>
      <c r="B34" s="346"/>
      <c r="C34" s="346"/>
      <c r="D34" s="346"/>
      <c r="E34" s="346"/>
      <c r="F34" s="347"/>
      <c r="G34" s="26">
        <v>26</v>
      </c>
      <c r="H34" s="50">
        <v>0</v>
      </c>
      <c r="I34" s="50">
        <v>0</v>
      </c>
    </row>
    <row r="35" spans="1:9" ht="26.45" customHeight="1">
      <c r="A35" s="333" t="s">
        <v>236</v>
      </c>
      <c r="B35" s="334"/>
      <c r="C35" s="334"/>
      <c r="D35" s="334"/>
      <c r="E35" s="334"/>
      <c r="F35" s="335"/>
      <c r="G35" s="25">
        <v>27</v>
      </c>
      <c r="H35" s="46">
        <f>H29+H30+H31+H32+H33+H34</f>
        <v>69601853</v>
      </c>
      <c r="I35" s="46">
        <f>I29+I30+I31+I32+I33+I34</f>
        <v>10146488</v>
      </c>
    </row>
    <row r="36" spans="1:9" ht="23.45" customHeight="1">
      <c r="A36" s="345" t="s">
        <v>237</v>
      </c>
      <c r="B36" s="346"/>
      <c r="C36" s="346"/>
      <c r="D36" s="346"/>
      <c r="E36" s="346"/>
      <c r="F36" s="347"/>
      <c r="G36" s="26">
        <v>28</v>
      </c>
      <c r="H36" s="50">
        <v>-954589856</v>
      </c>
      <c r="I36" s="50">
        <v>-595870921</v>
      </c>
    </row>
    <row r="37" spans="1:9" ht="12.75" customHeight="1">
      <c r="A37" s="345" t="s">
        <v>238</v>
      </c>
      <c r="B37" s="346"/>
      <c r="C37" s="346"/>
      <c r="D37" s="346"/>
      <c r="E37" s="346"/>
      <c r="F37" s="347"/>
      <c r="G37" s="26">
        <v>29</v>
      </c>
      <c r="H37" s="50">
        <v>0</v>
      </c>
      <c r="I37" s="50">
        <v>0</v>
      </c>
    </row>
    <row r="38" spans="1:9" ht="12.75" customHeight="1">
      <c r="A38" s="345" t="s">
        <v>239</v>
      </c>
      <c r="B38" s="346"/>
      <c r="C38" s="346"/>
      <c r="D38" s="346"/>
      <c r="E38" s="346"/>
      <c r="F38" s="347"/>
      <c r="G38" s="26">
        <v>30</v>
      </c>
      <c r="H38" s="50">
        <v>-10770778</v>
      </c>
      <c r="I38" s="50">
        <v>-225514</v>
      </c>
    </row>
    <row r="39" spans="1:9" ht="12.75" customHeight="1">
      <c r="A39" s="345" t="s">
        <v>240</v>
      </c>
      <c r="B39" s="346"/>
      <c r="C39" s="346"/>
      <c r="D39" s="346"/>
      <c r="E39" s="346"/>
      <c r="F39" s="347"/>
      <c r="G39" s="26">
        <v>31</v>
      </c>
      <c r="H39" s="50">
        <v>0</v>
      </c>
      <c r="I39" s="50">
        <v>0</v>
      </c>
    </row>
    <row r="40" spans="1:9" ht="12.75" customHeight="1">
      <c r="A40" s="345" t="s">
        <v>241</v>
      </c>
      <c r="B40" s="346"/>
      <c r="C40" s="346"/>
      <c r="D40" s="346"/>
      <c r="E40" s="346"/>
      <c r="F40" s="347"/>
      <c r="G40" s="26">
        <v>32</v>
      </c>
      <c r="H40" s="50">
        <v>-47667787</v>
      </c>
      <c r="I40" s="50">
        <v>0</v>
      </c>
    </row>
    <row r="41" spans="1:9" ht="24" customHeight="1">
      <c r="A41" s="333" t="s">
        <v>242</v>
      </c>
      <c r="B41" s="334"/>
      <c r="C41" s="334"/>
      <c r="D41" s="334"/>
      <c r="E41" s="334"/>
      <c r="F41" s="335"/>
      <c r="G41" s="25">
        <v>33</v>
      </c>
      <c r="H41" s="46">
        <f>H36+H37+H38+H39+H40</f>
        <v>-1013028421</v>
      </c>
      <c r="I41" s="46">
        <f>I36+I37+I38+I39+I40</f>
        <v>-596096435</v>
      </c>
    </row>
    <row r="42" spans="1:9" ht="29.45" customHeight="1">
      <c r="A42" s="336" t="s">
        <v>243</v>
      </c>
      <c r="B42" s="337"/>
      <c r="C42" s="337"/>
      <c r="D42" s="337"/>
      <c r="E42" s="337"/>
      <c r="F42" s="338"/>
      <c r="G42" s="27">
        <v>34</v>
      </c>
      <c r="H42" s="47">
        <f>H35+H41</f>
        <v>-943426568</v>
      </c>
      <c r="I42" s="47">
        <f>I35+I41</f>
        <v>-585949947</v>
      </c>
    </row>
    <row r="43" spans="1:9">
      <c r="A43" s="339" t="s">
        <v>244</v>
      </c>
      <c r="B43" s="340"/>
      <c r="C43" s="340"/>
      <c r="D43" s="340"/>
      <c r="E43" s="340"/>
      <c r="F43" s="340"/>
      <c r="G43" s="340"/>
      <c r="H43" s="340"/>
      <c r="I43" s="341"/>
    </row>
    <row r="44" spans="1:9" ht="12.75" customHeight="1">
      <c r="A44" s="342" t="s">
        <v>245</v>
      </c>
      <c r="B44" s="343"/>
      <c r="C44" s="343"/>
      <c r="D44" s="343"/>
      <c r="E44" s="343"/>
      <c r="F44" s="344"/>
      <c r="G44" s="24">
        <v>35</v>
      </c>
      <c r="H44" s="134">
        <v>0</v>
      </c>
      <c r="I44" s="50">
        <v>0</v>
      </c>
    </row>
    <row r="45" spans="1:9" ht="25.15" customHeight="1">
      <c r="A45" s="345" t="s">
        <v>246</v>
      </c>
      <c r="B45" s="346"/>
      <c r="C45" s="346"/>
      <c r="D45" s="346"/>
      <c r="E45" s="346"/>
      <c r="F45" s="347"/>
      <c r="G45" s="26">
        <v>36</v>
      </c>
      <c r="H45" s="50">
        <v>0</v>
      </c>
      <c r="I45" s="50">
        <v>0</v>
      </c>
    </row>
    <row r="46" spans="1:9" ht="12.75" customHeight="1">
      <c r="A46" s="345" t="s">
        <v>247</v>
      </c>
      <c r="B46" s="346"/>
      <c r="C46" s="346"/>
      <c r="D46" s="346"/>
      <c r="E46" s="346"/>
      <c r="F46" s="347"/>
      <c r="G46" s="26">
        <v>37</v>
      </c>
      <c r="H46" s="50">
        <v>742204883</v>
      </c>
      <c r="I46" s="50">
        <v>785615083</v>
      </c>
    </row>
    <row r="47" spans="1:9" ht="12.75" customHeight="1">
      <c r="A47" s="345" t="s">
        <v>248</v>
      </c>
      <c r="B47" s="346"/>
      <c r="C47" s="346"/>
      <c r="D47" s="346"/>
      <c r="E47" s="346"/>
      <c r="F47" s="347"/>
      <c r="G47" s="26">
        <v>38</v>
      </c>
      <c r="H47" s="50">
        <v>329030148</v>
      </c>
      <c r="I47" s="50">
        <v>3389998</v>
      </c>
    </row>
    <row r="48" spans="1:9" ht="22.35" customHeight="1">
      <c r="A48" s="333" t="s">
        <v>249</v>
      </c>
      <c r="B48" s="334"/>
      <c r="C48" s="334"/>
      <c r="D48" s="334"/>
      <c r="E48" s="334"/>
      <c r="F48" s="335"/>
      <c r="G48" s="25">
        <v>39</v>
      </c>
      <c r="H48" s="46">
        <f>H44+H45+H46+H47</f>
        <v>1071235031</v>
      </c>
      <c r="I48" s="46">
        <f>I44+I45+I46+I47</f>
        <v>789005081</v>
      </c>
    </row>
    <row r="49" spans="1:9" ht="24.6" customHeight="1">
      <c r="A49" s="345" t="s">
        <v>389</v>
      </c>
      <c r="B49" s="346"/>
      <c r="C49" s="346"/>
      <c r="D49" s="346"/>
      <c r="E49" s="346"/>
      <c r="F49" s="347"/>
      <c r="G49" s="26">
        <v>40</v>
      </c>
      <c r="H49" s="50">
        <v>-450552945</v>
      </c>
      <c r="I49" s="50">
        <v>-46038888</v>
      </c>
    </row>
    <row r="50" spans="1:9" ht="12.75" customHeight="1">
      <c r="A50" s="345" t="s">
        <v>250</v>
      </c>
      <c r="B50" s="346"/>
      <c r="C50" s="346"/>
      <c r="D50" s="346"/>
      <c r="E50" s="346"/>
      <c r="F50" s="347"/>
      <c r="G50" s="26">
        <v>41</v>
      </c>
      <c r="H50" s="50">
        <v>-130151483</v>
      </c>
      <c r="I50" s="50">
        <v>0</v>
      </c>
    </row>
    <row r="51" spans="1:9" ht="12.75" customHeight="1">
      <c r="A51" s="345" t="s">
        <v>251</v>
      </c>
      <c r="B51" s="346"/>
      <c r="C51" s="346"/>
      <c r="D51" s="346"/>
      <c r="E51" s="346"/>
      <c r="F51" s="347"/>
      <c r="G51" s="26">
        <v>42</v>
      </c>
      <c r="H51" s="50">
        <v>0</v>
      </c>
      <c r="I51" s="50">
        <v>-72300</v>
      </c>
    </row>
    <row r="52" spans="1:9" ht="23.45" customHeight="1">
      <c r="A52" s="345" t="s">
        <v>252</v>
      </c>
      <c r="B52" s="346"/>
      <c r="C52" s="346"/>
      <c r="D52" s="346"/>
      <c r="E52" s="346"/>
      <c r="F52" s="347"/>
      <c r="G52" s="26">
        <v>43</v>
      </c>
      <c r="H52" s="50">
        <v>-39436690</v>
      </c>
      <c r="I52" s="50">
        <v>0</v>
      </c>
    </row>
    <row r="53" spans="1:9" ht="12.75" customHeight="1">
      <c r="A53" s="345" t="s">
        <v>253</v>
      </c>
      <c r="B53" s="346"/>
      <c r="C53" s="346"/>
      <c r="D53" s="346"/>
      <c r="E53" s="346"/>
      <c r="F53" s="347"/>
      <c r="G53" s="26">
        <v>44</v>
      </c>
      <c r="H53" s="50">
        <v>-4280260</v>
      </c>
      <c r="I53" s="50">
        <v>-3676476</v>
      </c>
    </row>
    <row r="54" spans="1:9" ht="30.75" customHeight="1">
      <c r="A54" s="333" t="s">
        <v>254</v>
      </c>
      <c r="B54" s="334"/>
      <c r="C54" s="334"/>
      <c r="D54" s="334"/>
      <c r="E54" s="334"/>
      <c r="F54" s="335"/>
      <c r="G54" s="25">
        <v>45</v>
      </c>
      <c r="H54" s="46">
        <f>H49+H50+H51+H52+H53</f>
        <v>-624421378</v>
      </c>
      <c r="I54" s="46">
        <f>I49+I50+I51+I52+I53</f>
        <v>-49787664</v>
      </c>
    </row>
    <row r="55" spans="1:9" ht="29.45" customHeight="1">
      <c r="A55" s="348" t="s">
        <v>255</v>
      </c>
      <c r="B55" s="349"/>
      <c r="C55" s="349"/>
      <c r="D55" s="349"/>
      <c r="E55" s="349"/>
      <c r="F55" s="350"/>
      <c r="G55" s="25">
        <v>46</v>
      </c>
      <c r="H55" s="46">
        <f>H48+H54</f>
        <v>446813653</v>
      </c>
      <c r="I55" s="46">
        <f>I48+I54</f>
        <v>739217417</v>
      </c>
    </row>
    <row r="56" spans="1:9">
      <c r="A56" s="345" t="s">
        <v>256</v>
      </c>
      <c r="B56" s="346"/>
      <c r="C56" s="346"/>
      <c r="D56" s="346"/>
      <c r="E56" s="346"/>
      <c r="F56" s="347"/>
      <c r="G56" s="26">
        <v>47</v>
      </c>
      <c r="H56" s="45">
        <v>0</v>
      </c>
      <c r="I56" s="45">
        <v>0</v>
      </c>
    </row>
    <row r="57" spans="1:9" ht="26.45" customHeight="1">
      <c r="A57" s="348" t="s">
        <v>257</v>
      </c>
      <c r="B57" s="349"/>
      <c r="C57" s="349"/>
      <c r="D57" s="349"/>
      <c r="E57" s="349"/>
      <c r="F57" s="350"/>
      <c r="G57" s="25">
        <v>48</v>
      </c>
      <c r="H57" s="46">
        <f>H27+H42+H55+H56</f>
        <v>288300285</v>
      </c>
      <c r="I57" s="46">
        <f>I27+I42+I55+I56</f>
        <v>115790262</v>
      </c>
    </row>
    <row r="58" spans="1:9">
      <c r="A58" s="351" t="s">
        <v>258</v>
      </c>
      <c r="B58" s="352"/>
      <c r="C58" s="352"/>
      <c r="D58" s="352"/>
      <c r="E58" s="352"/>
      <c r="F58" s="353"/>
      <c r="G58" s="26">
        <v>49</v>
      </c>
      <c r="H58" s="50">
        <v>261842353</v>
      </c>
      <c r="I58" s="50">
        <v>550142638</v>
      </c>
    </row>
    <row r="59" spans="1:9" ht="31.15" customHeight="1">
      <c r="A59" s="336" t="s">
        <v>259</v>
      </c>
      <c r="B59" s="337"/>
      <c r="C59" s="337"/>
      <c r="D59" s="337"/>
      <c r="E59" s="337"/>
      <c r="F59" s="338"/>
      <c r="G59" s="27">
        <v>50</v>
      </c>
      <c r="H59" s="47">
        <f>H57+H58</f>
        <v>550142638</v>
      </c>
      <c r="I59" s="47">
        <f>I57+I58</f>
        <v>665932900</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44:H45">
    <cfRule type="cellIs" dxfId="13" priority="9" stopIfTrue="1" operator="notEqual">
      <formula>ROUND(H44,0)</formula>
    </cfRule>
    <cfRule type="cellIs" dxfId="12" priority="10" stopIfTrue="1" operator="lessThan">
      <formula>0</formula>
    </cfRule>
  </conditionalFormatting>
  <conditionalFormatting sqref="H34">
    <cfRule type="cellIs" dxfId="11" priority="3" stopIfTrue="1" operator="notEqual">
      <formula>ROUND(H34,0)</formula>
    </cfRule>
    <cfRule type="cellIs" dxfId="10" priority="4" stopIfTrue="1" operator="lessThan">
      <formula>0</formula>
    </cfRule>
  </conditionalFormatting>
  <conditionalFormatting sqref="H53">
    <cfRule type="cellIs" dxfId="9" priority="1" stopIfTrue="1" operator="notEqual">
      <formula>ROUND(H53,0)</formula>
    </cfRule>
    <cfRule type="cellIs" dxfId="8" priority="2"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10" zoomScaleNormal="100" zoomScaleSheetLayoutView="100" workbookViewId="0">
      <selection activeCell="K51" sqref="K51"/>
    </sheetView>
  </sheetViews>
  <sheetFormatPr defaultRowHeight="12.75"/>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c r="A1" s="360" t="s">
        <v>260</v>
      </c>
      <c r="B1" s="361"/>
      <c r="C1" s="361"/>
      <c r="D1" s="361"/>
      <c r="E1" s="361"/>
      <c r="F1" s="361"/>
      <c r="G1" s="361"/>
      <c r="H1" s="361"/>
      <c r="I1" s="361"/>
    </row>
    <row r="2" spans="1:9" ht="12.75" customHeight="1">
      <c r="A2" s="320" t="s">
        <v>412</v>
      </c>
      <c r="B2" s="296"/>
      <c r="C2" s="296"/>
      <c r="D2" s="296"/>
      <c r="E2" s="296"/>
      <c r="F2" s="296"/>
      <c r="G2" s="296"/>
      <c r="H2" s="296"/>
      <c r="I2" s="296"/>
    </row>
    <row r="3" spans="1:9">
      <c r="A3" s="371" t="s">
        <v>355</v>
      </c>
      <c r="B3" s="372"/>
      <c r="C3" s="372"/>
      <c r="D3" s="372"/>
      <c r="E3" s="372"/>
      <c r="F3" s="372"/>
      <c r="G3" s="372"/>
      <c r="H3" s="372"/>
      <c r="I3" s="372"/>
    </row>
    <row r="4" spans="1:9">
      <c r="A4" s="362" t="s">
        <v>413</v>
      </c>
      <c r="B4" s="300"/>
      <c r="C4" s="300"/>
      <c r="D4" s="300"/>
      <c r="E4" s="300"/>
      <c r="F4" s="300"/>
      <c r="G4" s="300"/>
      <c r="H4" s="300"/>
      <c r="I4" s="301"/>
    </row>
    <row r="5" spans="1:9" ht="24" thickBot="1">
      <c r="A5" s="365" t="s">
        <v>2</v>
      </c>
      <c r="B5" s="366"/>
      <c r="C5" s="366"/>
      <c r="D5" s="366"/>
      <c r="E5" s="366"/>
      <c r="F5" s="367"/>
      <c r="G5" s="22" t="s">
        <v>107</v>
      </c>
      <c r="H5" s="41" t="s">
        <v>380</v>
      </c>
      <c r="I5" s="41" t="s">
        <v>347</v>
      </c>
    </row>
    <row r="6" spans="1:9">
      <c r="A6" s="368">
        <v>1</v>
      </c>
      <c r="B6" s="369"/>
      <c r="C6" s="369"/>
      <c r="D6" s="369"/>
      <c r="E6" s="369"/>
      <c r="F6" s="370"/>
      <c r="G6" s="28">
        <v>2</v>
      </c>
      <c r="H6" s="42" t="s">
        <v>207</v>
      </c>
      <c r="I6" s="42" t="s">
        <v>208</v>
      </c>
    </row>
    <row r="7" spans="1:9">
      <c r="A7" s="379" t="s">
        <v>209</v>
      </c>
      <c r="B7" s="380"/>
      <c r="C7" s="380"/>
      <c r="D7" s="380"/>
      <c r="E7" s="380"/>
      <c r="F7" s="380"/>
      <c r="G7" s="380"/>
      <c r="H7" s="380"/>
      <c r="I7" s="381"/>
    </row>
    <row r="8" spans="1:9">
      <c r="A8" s="382" t="s">
        <v>261</v>
      </c>
      <c r="B8" s="382"/>
      <c r="C8" s="382"/>
      <c r="D8" s="382"/>
      <c r="E8" s="382"/>
      <c r="F8" s="382"/>
      <c r="G8" s="29">
        <v>1</v>
      </c>
      <c r="H8" s="49">
        <v>0</v>
      </c>
      <c r="I8" s="49">
        <v>0</v>
      </c>
    </row>
    <row r="9" spans="1:9">
      <c r="A9" s="377" t="s">
        <v>262</v>
      </c>
      <c r="B9" s="377"/>
      <c r="C9" s="377"/>
      <c r="D9" s="377"/>
      <c r="E9" s="377"/>
      <c r="F9" s="377"/>
      <c r="G9" s="30">
        <v>2</v>
      </c>
      <c r="H9" s="49">
        <v>0</v>
      </c>
      <c r="I9" s="49">
        <v>0</v>
      </c>
    </row>
    <row r="10" spans="1:9">
      <c r="A10" s="377" t="s">
        <v>263</v>
      </c>
      <c r="B10" s="377"/>
      <c r="C10" s="377"/>
      <c r="D10" s="377"/>
      <c r="E10" s="377"/>
      <c r="F10" s="377"/>
      <c r="G10" s="30">
        <v>3</v>
      </c>
      <c r="H10" s="49">
        <v>0</v>
      </c>
      <c r="I10" s="49">
        <v>0</v>
      </c>
    </row>
    <row r="11" spans="1:9">
      <c r="A11" s="377" t="s">
        <v>264</v>
      </c>
      <c r="B11" s="377"/>
      <c r="C11" s="377"/>
      <c r="D11" s="377"/>
      <c r="E11" s="377"/>
      <c r="F11" s="377"/>
      <c r="G11" s="30">
        <v>4</v>
      </c>
      <c r="H11" s="49">
        <v>0</v>
      </c>
      <c r="I11" s="49">
        <v>0</v>
      </c>
    </row>
    <row r="12" spans="1:9">
      <c r="A12" s="377" t="s">
        <v>265</v>
      </c>
      <c r="B12" s="377"/>
      <c r="C12" s="377"/>
      <c r="D12" s="377"/>
      <c r="E12" s="377"/>
      <c r="F12" s="377"/>
      <c r="G12" s="30">
        <v>5</v>
      </c>
      <c r="H12" s="49">
        <v>0</v>
      </c>
      <c r="I12" s="49">
        <v>0</v>
      </c>
    </row>
    <row r="13" spans="1:9">
      <c r="A13" s="377" t="s">
        <v>266</v>
      </c>
      <c r="B13" s="377"/>
      <c r="C13" s="377"/>
      <c r="D13" s="377"/>
      <c r="E13" s="377"/>
      <c r="F13" s="377"/>
      <c r="G13" s="30">
        <v>6</v>
      </c>
      <c r="H13" s="49">
        <v>0</v>
      </c>
      <c r="I13" s="49">
        <v>0</v>
      </c>
    </row>
    <row r="14" spans="1:9">
      <c r="A14" s="377" t="s">
        <v>267</v>
      </c>
      <c r="B14" s="377"/>
      <c r="C14" s="377"/>
      <c r="D14" s="377"/>
      <c r="E14" s="377"/>
      <c r="F14" s="377"/>
      <c r="G14" s="30">
        <v>7</v>
      </c>
      <c r="H14" s="49">
        <v>0</v>
      </c>
      <c r="I14" s="49">
        <v>0</v>
      </c>
    </row>
    <row r="15" spans="1:9">
      <c r="A15" s="377" t="s">
        <v>268</v>
      </c>
      <c r="B15" s="377"/>
      <c r="C15" s="377"/>
      <c r="D15" s="377"/>
      <c r="E15" s="377"/>
      <c r="F15" s="377"/>
      <c r="G15" s="30">
        <v>8</v>
      </c>
      <c r="H15" s="49">
        <v>0</v>
      </c>
      <c r="I15" s="49">
        <v>0</v>
      </c>
    </row>
    <row r="16" spans="1:9">
      <c r="A16" s="375" t="s">
        <v>269</v>
      </c>
      <c r="B16" s="375"/>
      <c r="C16" s="375"/>
      <c r="D16" s="375"/>
      <c r="E16" s="375"/>
      <c r="F16" s="375"/>
      <c r="G16" s="31">
        <v>9</v>
      </c>
      <c r="H16" s="51">
        <f>SUM(H8:H15)</f>
        <v>0</v>
      </c>
      <c r="I16" s="51">
        <f>SUM(I8:I15)</f>
        <v>0</v>
      </c>
    </row>
    <row r="17" spans="1:9">
      <c r="A17" s="377" t="s">
        <v>270</v>
      </c>
      <c r="B17" s="377"/>
      <c r="C17" s="377"/>
      <c r="D17" s="377"/>
      <c r="E17" s="377"/>
      <c r="F17" s="377"/>
      <c r="G17" s="30">
        <v>10</v>
      </c>
      <c r="H17" s="50">
        <v>0</v>
      </c>
      <c r="I17" s="50">
        <v>0</v>
      </c>
    </row>
    <row r="18" spans="1:9">
      <c r="A18" s="377" t="s">
        <v>271</v>
      </c>
      <c r="B18" s="377"/>
      <c r="C18" s="377"/>
      <c r="D18" s="377"/>
      <c r="E18" s="377"/>
      <c r="F18" s="377"/>
      <c r="G18" s="30">
        <v>11</v>
      </c>
      <c r="H18" s="50">
        <v>0</v>
      </c>
      <c r="I18" s="50">
        <v>0</v>
      </c>
    </row>
    <row r="19" spans="1:9" ht="27.6" customHeight="1">
      <c r="A19" s="373" t="s">
        <v>272</v>
      </c>
      <c r="B19" s="373"/>
      <c r="C19" s="373"/>
      <c r="D19" s="373"/>
      <c r="E19" s="373"/>
      <c r="F19" s="373"/>
      <c r="G19" s="32">
        <v>12</v>
      </c>
      <c r="H19" s="52">
        <f>H16+H17+H18</f>
        <v>0</v>
      </c>
      <c r="I19" s="52">
        <f>I16+I17+I18</f>
        <v>0</v>
      </c>
    </row>
    <row r="20" spans="1:9">
      <c r="A20" s="379" t="s">
        <v>229</v>
      </c>
      <c r="B20" s="380"/>
      <c r="C20" s="380"/>
      <c r="D20" s="380"/>
      <c r="E20" s="380"/>
      <c r="F20" s="380"/>
      <c r="G20" s="380"/>
      <c r="H20" s="380"/>
      <c r="I20" s="381"/>
    </row>
    <row r="21" spans="1:9" ht="26.45" customHeight="1">
      <c r="A21" s="382" t="s">
        <v>273</v>
      </c>
      <c r="B21" s="382"/>
      <c r="C21" s="382"/>
      <c r="D21" s="382"/>
      <c r="E21" s="382"/>
      <c r="F21" s="382"/>
      <c r="G21" s="29">
        <v>13</v>
      </c>
      <c r="H21" s="49">
        <v>0</v>
      </c>
      <c r="I21" s="49">
        <v>0</v>
      </c>
    </row>
    <row r="22" spans="1:9">
      <c r="A22" s="377" t="s">
        <v>274</v>
      </c>
      <c r="B22" s="377"/>
      <c r="C22" s="377"/>
      <c r="D22" s="377"/>
      <c r="E22" s="377"/>
      <c r="F22" s="377"/>
      <c r="G22" s="30">
        <v>14</v>
      </c>
      <c r="H22" s="49">
        <v>0</v>
      </c>
      <c r="I22" s="49">
        <v>0</v>
      </c>
    </row>
    <row r="23" spans="1:9">
      <c r="A23" s="377" t="s">
        <v>275</v>
      </c>
      <c r="B23" s="377"/>
      <c r="C23" s="377"/>
      <c r="D23" s="377"/>
      <c r="E23" s="377"/>
      <c r="F23" s="377"/>
      <c r="G23" s="30">
        <v>15</v>
      </c>
      <c r="H23" s="49">
        <v>0</v>
      </c>
      <c r="I23" s="49">
        <v>0</v>
      </c>
    </row>
    <row r="24" spans="1:9">
      <c r="A24" s="377" t="s">
        <v>276</v>
      </c>
      <c r="B24" s="377"/>
      <c r="C24" s="377"/>
      <c r="D24" s="377"/>
      <c r="E24" s="377"/>
      <c r="F24" s="377"/>
      <c r="G24" s="30">
        <v>16</v>
      </c>
      <c r="H24" s="49">
        <v>0</v>
      </c>
      <c r="I24" s="49">
        <v>0</v>
      </c>
    </row>
    <row r="25" spans="1:9">
      <c r="A25" s="377" t="s">
        <v>277</v>
      </c>
      <c r="B25" s="377"/>
      <c r="C25" s="377"/>
      <c r="D25" s="377"/>
      <c r="E25" s="377"/>
      <c r="F25" s="377"/>
      <c r="G25" s="30">
        <v>17</v>
      </c>
      <c r="H25" s="49">
        <v>0</v>
      </c>
      <c r="I25" s="49">
        <v>0</v>
      </c>
    </row>
    <row r="26" spans="1:9">
      <c r="A26" s="377" t="s">
        <v>278</v>
      </c>
      <c r="B26" s="377"/>
      <c r="C26" s="377"/>
      <c r="D26" s="377"/>
      <c r="E26" s="377"/>
      <c r="F26" s="377"/>
      <c r="G26" s="30">
        <v>18</v>
      </c>
      <c r="H26" s="49">
        <v>0</v>
      </c>
      <c r="I26" s="49">
        <v>0</v>
      </c>
    </row>
    <row r="27" spans="1:9" ht="24" customHeight="1">
      <c r="A27" s="375" t="s">
        <v>279</v>
      </c>
      <c r="B27" s="375"/>
      <c r="C27" s="375"/>
      <c r="D27" s="375"/>
      <c r="E27" s="375"/>
      <c r="F27" s="375"/>
      <c r="G27" s="31">
        <v>19</v>
      </c>
      <c r="H27" s="51">
        <f>SUM(H21:H26)</f>
        <v>0</v>
      </c>
      <c r="I27" s="51">
        <f>SUM(I21:I26)</f>
        <v>0</v>
      </c>
    </row>
    <row r="28" spans="1:9" ht="27.2" customHeight="1">
      <c r="A28" s="377" t="s">
        <v>280</v>
      </c>
      <c r="B28" s="377"/>
      <c r="C28" s="377"/>
      <c r="D28" s="377"/>
      <c r="E28" s="377"/>
      <c r="F28" s="377"/>
      <c r="G28" s="30">
        <v>20</v>
      </c>
      <c r="H28" s="50">
        <v>0</v>
      </c>
      <c r="I28" s="50">
        <v>0</v>
      </c>
    </row>
    <row r="29" spans="1:9">
      <c r="A29" s="377" t="s">
        <v>281</v>
      </c>
      <c r="B29" s="377"/>
      <c r="C29" s="377"/>
      <c r="D29" s="377"/>
      <c r="E29" s="377"/>
      <c r="F29" s="377"/>
      <c r="G29" s="30">
        <v>21</v>
      </c>
      <c r="H29" s="50">
        <v>0</v>
      </c>
      <c r="I29" s="50">
        <v>0</v>
      </c>
    </row>
    <row r="30" spans="1:9">
      <c r="A30" s="377" t="s">
        <v>282</v>
      </c>
      <c r="B30" s="377"/>
      <c r="C30" s="377"/>
      <c r="D30" s="377"/>
      <c r="E30" s="377"/>
      <c r="F30" s="377"/>
      <c r="G30" s="30">
        <v>22</v>
      </c>
      <c r="H30" s="50">
        <v>0</v>
      </c>
      <c r="I30" s="50">
        <v>0</v>
      </c>
    </row>
    <row r="31" spans="1:9">
      <c r="A31" s="377" t="s">
        <v>283</v>
      </c>
      <c r="B31" s="377"/>
      <c r="C31" s="377"/>
      <c r="D31" s="377"/>
      <c r="E31" s="377"/>
      <c r="F31" s="377"/>
      <c r="G31" s="30">
        <v>23</v>
      </c>
      <c r="H31" s="50">
        <v>0</v>
      </c>
      <c r="I31" s="50">
        <v>0</v>
      </c>
    </row>
    <row r="32" spans="1:9">
      <c r="A32" s="377" t="s">
        <v>284</v>
      </c>
      <c r="B32" s="377"/>
      <c r="C32" s="377"/>
      <c r="D32" s="377"/>
      <c r="E32" s="377"/>
      <c r="F32" s="377"/>
      <c r="G32" s="30">
        <v>24</v>
      </c>
      <c r="H32" s="50">
        <v>0</v>
      </c>
      <c r="I32" s="50">
        <v>0</v>
      </c>
    </row>
    <row r="33" spans="1:9" ht="26.1" customHeight="1">
      <c r="A33" s="375" t="s">
        <v>285</v>
      </c>
      <c r="B33" s="375"/>
      <c r="C33" s="375"/>
      <c r="D33" s="375"/>
      <c r="E33" s="375"/>
      <c r="F33" s="375"/>
      <c r="G33" s="31">
        <v>25</v>
      </c>
      <c r="H33" s="51">
        <f>SUM(H28:H32)</f>
        <v>0</v>
      </c>
      <c r="I33" s="51">
        <f>SUM(I28:I32)</f>
        <v>0</v>
      </c>
    </row>
    <row r="34" spans="1:9" ht="28.15" customHeight="1">
      <c r="A34" s="373" t="s">
        <v>286</v>
      </c>
      <c r="B34" s="373"/>
      <c r="C34" s="373"/>
      <c r="D34" s="373"/>
      <c r="E34" s="373"/>
      <c r="F34" s="373"/>
      <c r="G34" s="32">
        <v>26</v>
      </c>
      <c r="H34" s="52">
        <f>H27+H33</f>
        <v>0</v>
      </c>
      <c r="I34" s="52">
        <f>I27+I33</f>
        <v>0</v>
      </c>
    </row>
    <row r="35" spans="1:9">
      <c r="A35" s="379" t="s">
        <v>244</v>
      </c>
      <c r="B35" s="380"/>
      <c r="C35" s="380"/>
      <c r="D35" s="380"/>
      <c r="E35" s="380"/>
      <c r="F35" s="380"/>
      <c r="G35" s="380">
        <v>0</v>
      </c>
      <c r="H35" s="380"/>
      <c r="I35" s="381"/>
    </row>
    <row r="36" spans="1:9">
      <c r="A36" s="383" t="s">
        <v>287</v>
      </c>
      <c r="B36" s="383"/>
      <c r="C36" s="383"/>
      <c r="D36" s="383"/>
      <c r="E36" s="383"/>
      <c r="F36" s="383"/>
      <c r="G36" s="29">
        <v>27</v>
      </c>
      <c r="H36" s="49">
        <v>0</v>
      </c>
      <c r="I36" s="49">
        <v>0</v>
      </c>
    </row>
    <row r="37" spans="1:9" ht="25.15" customHeight="1">
      <c r="A37" s="374" t="s">
        <v>288</v>
      </c>
      <c r="B37" s="374"/>
      <c r="C37" s="374"/>
      <c r="D37" s="374"/>
      <c r="E37" s="374"/>
      <c r="F37" s="374"/>
      <c r="G37" s="30">
        <v>28</v>
      </c>
      <c r="H37" s="49">
        <v>0</v>
      </c>
      <c r="I37" s="49">
        <v>0</v>
      </c>
    </row>
    <row r="38" spans="1:9">
      <c r="A38" s="374" t="s">
        <v>289</v>
      </c>
      <c r="B38" s="374"/>
      <c r="C38" s="374"/>
      <c r="D38" s="374"/>
      <c r="E38" s="374"/>
      <c r="F38" s="374"/>
      <c r="G38" s="30">
        <v>29</v>
      </c>
      <c r="H38" s="49">
        <v>0</v>
      </c>
      <c r="I38" s="49">
        <v>0</v>
      </c>
    </row>
    <row r="39" spans="1:9">
      <c r="A39" s="374" t="s">
        <v>290</v>
      </c>
      <c r="B39" s="374"/>
      <c r="C39" s="374"/>
      <c r="D39" s="374"/>
      <c r="E39" s="374"/>
      <c r="F39" s="374"/>
      <c r="G39" s="30">
        <v>30</v>
      </c>
      <c r="H39" s="49">
        <v>0</v>
      </c>
      <c r="I39" s="49">
        <v>0</v>
      </c>
    </row>
    <row r="40" spans="1:9" ht="26.1" customHeight="1">
      <c r="A40" s="375" t="s">
        <v>291</v>
      </c>
      <c r="B40" s="375"/>
      <c r="C40" s="375"/>
      <c r="D40" s="375"/>
      <c r="E40" s="375"/>
      <c r="F40" s="375"/>
      <c r="G40" s="31">
        <v>31</v>
      </c>
      <c r="H40" s="51">
        <f>H39+H38+H37+H36</f>
        <v>0</v>
      </c>
      <c r="I40" s="51">
        <f>I39+I38+I37+I36</f>
        <v>0</v>
      </c>
    </row>
    <row r="41" spans="1:9" ht="24.6" customHeight="1">
      <c r="A41" s="374" t="s">
        <v>292</v>
      </c>
      <c r="B41" s="374"/>
      <c r="C41" s="374"/>
      <c r="D41" s="374"/>
      <c r="E41" s="374"/>
      <c r="F41" s="374"/>
      <c r="G41" s="30">
        <v>32</v>
      </c>
      <c r="H41" s="50">
        <v>0</v>
      </c>
      <c r="I41" s="50">
        <v>0</v>
      </c>
    </row>
    <row r="42" spans="1:9">
      <c r="A42" s="374" t="s">
        <v>293</v>
      </c>
      <c r="B42" s="374"/>
      <c r="C42" s="374"/>
      <c r="D42" s="374"/>
      <c r="E42" s="374"/>
      <c r="F42" s="374"/>
      <c r="G42" s="30">
        <v>33</v>
      </c>
      <c r="H42" s="50">
        <v>0</v>
      </c>
      <c r="I42" s="50">
        <v>0</v>
      </c>
    </row>
    <row r="43" spans="1:9">
      <c r="A43" s="374" t="s">
        <v>294</v>
      </c>
      <c r="B43" s="374"/>
      <c r="C43" s="374"/>
      <c r="D43" s="374"/>
      <c r="E43" s="374"/>
      <c r="F43" s="374"/>
      <c r="G43" s="30">
        <v>34</v>
      </c>
      <c r="H43" s="50">
        <v>0</v>
      </c>
      <c r="I43" s="50">
        <v>0</v>
      </c>
    </row>
    <row r="44" spans="1:9" ht="21" customHeight="1">
      <c r="A44" s="374" t="s">
        <v>295</v>
      </c>
      <c r="B44" s="374"/>
      <c r="C44" s="374"/>
      <c r="D44" s="374"/>
      <c r="E44" s="374"/>
      <c r="F44" s="374"/>
      <c r="G44" s="30">
        <v>35</v>
      </c>
      <c r="H44" s="50">
        <v>0</v>
      </c>
      <c r="I44" s="50">
        <v>0</v>
      </c>
    </row>
    <row r="45" spans="1:9">
      <c r="A45" s="374" t="s">
        <v>296</v>
      </c>
      <c r="B45" s="374"/>
      <c r="C45" s="374"/>
      <c r="D45" s="374"/>
      <c r="E45" s="374"/>
      <c r="F45" s="374"/>
      <c r="G45" s="30">
        <v>36</v>
      </c>
      <c r="H45" s="50">
        <v>0</v>
      </c>
      <c r="I45" s="50">
        <v>0</v>
      </c>
    </row>
    <row r="46" spans="1:9" ht="23.45" customHeight="1">
      <c r="A46" s="375" t="s">
        <v>297</v>
      </c>
      <c r="B46" s="375"/>
      <c r="C46" s="375"/>
      <c r="D46" s="375"/>
      <c r="E46" s="375"/>
      <c r="F46" s="375"/>
      <c r="G46" s="31">
        <v>37</v>
      </c>
      <c r="H46" s="51">
        <f>H45+H44+H43+H42+H41</f>
        <v>0</v>
      </c>
      <c r="I46" s="51">
        <f>I45+I44+I43+I42+I41</f>
        <v>0</v>
      </c>
    </row>
    <row r="47" spans="1:9" ht="26.1" customHeight="1">
      <c r="A47" s="376" t="s">
        <v>298</v>
      </c>
      <c r="B47" s="376"/>
      <c r="C47" s="376"/>
      <c r="D47" s="376"/>
      <c r="E47" s="376"/>
      <c r="F47" s="376"/>
      <c r="G47" s="31">
        <v>38</v>
      </c>
      <c r="H47" s="51">
        <f>H46+H40</f>
        <v>0</v>
      </c>
      <c r="I47" s="51">
        <f>I46+I40</f>
        <v>0</v>
      </c>
    </row>
    <row r="48" spans="1:9">
      <c r="A48" s="377" t="s">
        <v>299</v>
      </c>
      <c r="B48" s="377"/>
      <c r="C48" s="377"/>
      <c r="D48" s="377"/>
      <c r="E48" s="377"/>
      <c r="F48" s="377"/>
      <c r="G48" s="30">
        <v>39</v>
      </c>
      <c r="H48" s="50">
        <v>0</v>
      </c>
      <c r="I48" s="50">
        <v>0</v>
      </c>
    </row>
    <row r="49" spans="1:9" ht="26.1" customHeight="1">
      <c r="A49" s="376" t="s">
        <v>300</v>
      </c>
      <c r="B49" s="376"/>
      <c r="C49" s="376"/>
      <c r="D49" s="376"/>
      <c r="E49" s="376"/>
      <c r="F49" s="376"/>
      <c r="G49" s="31">
        <v>40</v>
      </c>
      <c r="H49" s="51">
        <f>H19+H34+H47+H48</f>
        <v>0</v>
      </c>
      <c r="I49" s="51">
        <f>I19+I34+I47+I48</f>
        <v>0</v>
      </c>
    </row>
    <row r="50" spans="1:9">
      <c r="A50" s="378" t="s">
        <v>258</v>
      </c>
      <c r="B50" s="378"/>
      <c r="C50" s="378"/>
      <c r="D50" s="378"/>
      <c r="E50" s="378"/>
      <c r="F50" s="378"/>
      <c r="G50" s="30">
        <v>41</v>
      </c>
      <c r="H50" s="50">
        <v>0</v>
      </c>
      <c r="I50" s="50">
        <v>0</v>
      </c>
    </row>
    <row r="51" spans="1:9" ht="31.9" customHeight="1">
      <c r="A51" s="373" t="s">
        <v>301</v>
      </c>
      <c r="B51" s="373"/>
      <c r="C51" s="373"/>
      <c r="D51" s="373"/>
      <c r="E51" s="373"/>
      <c r="F51" s="373"/>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G31" zoomScale="90" zoomScaleNormal="90" zoomScaleSheetLayoutView="90" workbookViewId="0">
      <selection activeCell="P48" sqref="P48"/>
    </sheetView>
  </sheetViews>
  <sheetFormatPr defaultRowHeight="12.75"/>
  <cols>
    <col min="1" max="4" width="9.140625" style="1"/>
    <col min="5" max="5" width="10.140625" style="1" bestFit="1" customWidth="1"/>
    <col min="6" max="6" width="9.140625" style="1"/>
    <col min="7" max="7" width="10.28515625" style="1" bestFit="1" customWidth="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c r="A1" s="404" t="s">
        <v>302</v>
      </c>
      <c r="B1" s="405"/>
      <c r="C1" s="405"/>
      <c r="D1" s="405"/>
      <c r="E1" s="405"/>
      <c r="F1" s="405"/>
      <c r="G1" s="405"/>
      <c r="H1" s="405"/>
      <c r="I1" s="405"/>
      <c r="J1" s="405"/>
      <c r="K1" s="53"/>
    </row>
    <row r="2" spans="1:23" ht="15.75">
      <c r="A2" s="2"/>
      <c r="B2" s="3"/>
      <c r="C2" s="406" t="s">
        <v>303</v>
      </c>
      <c r="D2" s="406"/>
      <c r="E2" s="10">
        <v>43831</v>
      </c>
      <c r="F2" s="4" t="s">
        <v>0</v>
      </c>
      <c r="G2" s="10">
        <v>44196</v>
      </c>
      <c r="H2" s="55"/>
      <c r="I2" s="55"/>
      <c r="J2" s="55"/>
      <c r="K2" s="56"/>
      <c r="V2" s="57" t="s">
        <v>355</v>
      </c>
    </row>
    <row r="3" spans="1:23" ht="13.5" customHeight="1" thickBot="1">
      <c r="A3" s="408" t="s">
        <v>304</v>
      </c>
      <c r="B3" s="409"/>
      <c r="C3" s="409"/>
      <c r="D3" s="409"/>
      <c r="E3" s="409"/>
      <c r="F3" s="409"/>
      <c r="G3" s="412" t="s">
        <v>3</v>
      </c>
      <c r="H3" s="395" t="s">
        <v>305</v>
      </c>
      <c r="I3" s="395"/>
      <c r="J3" s="395"/>
      <c r="K3" s="395"/>
      <c r="L3" s="395"/>
      <c r="M3" s="395"/>
      <c r="N3" s="395"/>
      <c r="O3" s="395"/>
      <c r="P3" s="395"/>
      <c r="Q3" s="395"/>
      <c r="R3" s="395"/>
      <c r="S3" s="395"/>
      <c r="T3" s="395"/>
      <c r="U3" s="395"/>
      <c r="V3" s="395" t="s">
        <v>306</v>
      </c>
      <c r="W3" s="397" t="s">
        <v>307</v>
      </c>
    </row>
    <row r="4" spans="1:23" ht="57" thickBot="1">
      <c r="A4" s="410"/>
      <c r="B4" s="411"/>
      <c r="C4" s="411"/>
      <c r="D4" s="411"/>
      <c r="E4" s="411"/>
      <c r="F4" s="411"/>
      <c r="G4" s="413"/>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96"/>
      <c r="W4" s="398"/>
    </row>
    <row r="5" spans="1:23" ht="22.5">
      <c r="A5" s="399">
        <v>1</v>
      </c>
      <c r="B5" s="400"/>
      <c r="C5" s="400"/>
      <c r="D5" s="400"/>
      <c r="E5" s="400"/>
      <c r="F5" s="400"/>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c r="A6" s="401" t="s">
        <v>322</v>
      </c>
      <c r="B6" s="401"/>
      <c r="C6" s="401"/>
      <c r="D6" s="401"/>
      <c r="E6" s="401"/>
      <c r="F6" s="401"/>
      <c r="G6" s="401"/>
      <c r="H6" s="401"/>
      <c r="I6" s="401"/>
      <c r="J6" s="401"/>
      <c r="K6" s="401"/>
      <c r="L6" s="401"/>
      <c r="M6" s="401"/>
      <c r="N6" s="402"/>
      <c r="O6" s="402"/>
      <c r="P6" s="402"/>
      <c r="Q6" s="402"/>
      <c r="R6" s="402"/>
      <c r="S6" s="402"/>
      <c r="T6" s="402"/>
      <c r="U6" s="402"/>
      <c r="V6" s="402"/>
      <c r="W6" s="403"/>
    </row>
    <row r="7" spans="1:23">
      <c r="A7" s="393" t="s">
        <v>374</v>
      </c>
      <c r="B7" s="393"/>
      <c r="C7" s="393"/>
      <c r="D7" s="393"/>
      <c r="E7" s="393"/>
      <c r="F7" s="393"/>
      <c r="G7" s="6">
        <v>1</v>
      </c>
      <c r="H7" s="62">
        <v>1672021210</v>
      </c>
      <c r="I7" s="62">
        <v>5304283</v>
      </c>
      <c r="J7" s="62">
        <v>83601061</v>
      </c>
      <c r="K7" s="62">
        <v>96815284</v>
      </c>
      <c r="L7" s="62">
        <v>86119149</v>
      </c>
      <c r="M7" s="62">
        <v>0</v>
      </c>
      <c r="N7" s="62">
        <v>0</v>
      </c>
      <c r="O7" s="62">
        <v>0</v>
      </c>
      <c r="P7" s="62">
        <v>905282</v>
      </c>
      <c r="Q7" s="62">
        <v>0</v>
      </c>
      <c r="R7" s="62">
        <v>0</v>
      </c>
      <c r="S7" s="62">
        <v>348674430</v>
      </c>
      <c r="T7" s="62">
        <v>235337282</v>
      </c>
      <c r="U7" s="63">
        <f>H7+I7+J7+K7-L7+M7+N7+O7+P7+Q7+R7+S7+T7</f>
        <v>2356539683</v>
      </c>
      <c r="V7" s="62">
        <v>231125940</v>
      </c>
      <c r="W7" s="63">
        <f>U7+V7</f>
        <v>2587665623</v>
      </c>
    </row>
    <row r="8" spans="1:23">
      <c r="A8" s="386" t="s">
        <v>323</v>
      </c>
      <c r="B8" s="386"/>
      <c r="C8" s="386"/>
      <c r="D8" s="386"/>
      <c r="E8" s="386"/>
      <c r="F8" s="386"/>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c r="A9" s="386" t="s">
        <v>324</v>
      </c>
      <c r="B9" s="386"/>
      <c r="C9" s="386"/>
      <c r="D9" s="386"/>
      <c r="E9" s="386"/>
      <c r="F9" s="386"/>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c r="A10" s="407" t="s">
        <v>375</v>
      </c>
      <c r="B10" s="407"/>
      <c r="C10" s="407"/>
      <c r="D10" s="407"/>
      <c r="E10" s="407"/>
      <c r="F10" s="407"/>
      <c r="G10" s="7">
        <v>4</v>
      </c>
      <c r="H10" s="63">
        <f>H7+H8+H9</f>
        <v>1672021210</v>
      </c>
      <c r="I10" s="63">
        <f t="shared" ref="I10:W10" si="2">I7+I8+I9</f>
        <v>5304283</v>
      </c>
      <c r="J10" s="63">
        <f t="shared" si="2"/>
        <v>83601061</v>
      </c>
      <c r="K10" s="63">
        <f>K7+K8+K9</f>
        <v>96815284</v>
      </c>
      <c r="L10" s="63">
        <f t="shared" si="2"/>
        <v>86119149</v>
      </c>
      <c r="M10" s="63">
        <f t="shared" si="2"/>
        <v>0</v>
      </c>
      <c r="N10" s="63">
        <f t="shared" si="2"/>
        <v>0</v>
      </c>
      <c r="O10" s="63">
        <f t="shared" si="2"/>
        <v>0</v>
      </c>
      <c r="P10" s="63">
        <f t="shared" si="2"/>
        <v>905282</v>
      </c>
      <c r="Q10" s="63">
        <f t="shared" si="2"/>
        <v>0</v>
      </c>
      <c r="R10" s="63">
        <f t="shared" si="2"/>
        <v>0</v>
      </c>
      <c r="S10" s="63">
        <f t="shared" si="2"/>
        <v>348674430</v>
      </c>
      <c r="T10" s="63">
        <f t="shared" si="2"/>
        <v>235337282</v>
      </c>
      <c r="U10" s="63">
        <f t="shared" si="2"/>
        <v>2356539683</v>
      </c>
      <c r="V10" s="63">
        <f t="shared" si="2"/>
        <v>231125940</v>
      </c>
      <c r="W10" s="63">
        <f t="shared" si="2"/>
        <v>2587665623</v>
      </c>
    </row>
    <row r="11" spans="1:23">
      <c r="A11" s="386" t="s">
        <v>325</v>
      </c>
      <c r="B11" s="386"/>
      <c r="C11" s="386"/>
      <c r="D11" s="386"/>
      <c r="E11" s="386"/>
      <c r="F11" s="386"/>
      <c r="G11" s="6">
        <v>5</v>
      </c>
      <c r="H11" s="64">
        <v>0</v>
      </c>
      <c r="I11" s="64">
        <v>0</v>
      </c>
      <c r="J11" s="64">
        <v>0</v>
      </c>
      <c r="K11" s="64">
        <v>0</v>
      </c>
      <c r="L11" s="64">
        <v>0</v>
      </c>
      <c r="M11" s="64">
        <v>0</v>
      </c>
      <c r="N11" s="64">
        <v>0</v>
      </c>
      <c r="O11" s="64">
        <v>0</v>
      </c>
      <c r="P11" s="64">
        <v>0</v>
      </c>
      <c r="Q11" s="64">
        <v>0</v>
      </c>
      <c r="R11" s="64">
        <v>0</v>
      </c>
      <c r="S11" s="64">
        <v>0</v>
      </c>
      <c r="T11" s="62">
        <v>284535940</v>
      </c>
      <c r="U11" s="63">
        <f>H11+I11+J11+K11-L11+M11+N11+O11+P11+Q11+R11+S11+T11</f>
        <v>284535940</v>
      </c>
      <c r="V11" s="62">
        <v>21315740</v>
      </c>
      <c r="W11" s="63">
        <f t="shared" ref="W11:W28" si="3">U11+V11</f>
        <v>305851680</v>
      </c>
    </row>
    <row r="12" spans="1:23">
      <c r="A12" s="386" t="s">
        <v>326</v>
      </c>
      <c r="B12" s="386"/>
      <c r="C12" s="386"/>
      <c r="D12" s="386"/>
      <c r="E12" s="386"/>
      <c r="F12" s="386"/>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c r="A13" s="386" t="s">
        <v>327</v>
      </c>
      <c r="B13" s="386"/>
      <c r="C13" s="386"/>
      <c r="D13" s="386"/>
      <c r="E13" s="386"/>
      <c r="F13" s="386"/>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c r="A14" s="386" t="s">
        <v>328</v>
      </c>
      <c r="B14" s="386"/>
      <c r="C14" s="386"/>
      <c r="D14" s="386"/>
      <c r="E14" s="386"/>
      <c r="F14" s="386"/>
      <c r="G14" s="6">
        <v>8</v>
      </c>
      <c r="H14" s="64">
        <v>0</v>
      </c>
      <c r="I14" s="64">
        <v>0</v>
      </c>
      <c r="J14" s="64">
        <v>0</v>
      </c>
      <c r="K14" s="64">
        <v>0</v>
      </c>
      <c r="L14" s="64">
        <v>0</v>
      </c>
      <c r="M14" s="64">
        <v>0</v>
      </c>
      <c r="N14" s="64">
        <v>0</v>
      </c>
      <c r="O14" s="64">
        <v>0</v>
      </c>
      <c r="P14" s="62">
        <v>-1060800</v>
      </c>
      <c r="Q14" s="64">
        <v>0</v>
      </c>
      <c r="R14" s="64">
        <v>0</v>
      </c>
      <c r="S14" s="62">
        <v>0</v>
      </c>
      <c r="T14" s="62">
        <v>0</v>
      </c>
      <c r="U14" s="63">
        <f t="shared" si="4"/>
        <v>-1060800</v>
      </c>
      <c r="V14" s="62">
        <v>0</v>
      </c>
      <c r="W14" s="63">
        <f t="shared" si="3"/>
        <v>-1060800</v>
      </c>
    </row>
    <row r="15" spans="1:23">
      <c r="A15" s="386" t="s">
        <v>329</v>
      </c>
      <c r="B15" s="386"/>
      <c r="C15" s="386"/>
      <c r="D15" s="386"/>
      <c r="E15" s="386"/>
      <c r="F15" s="386"/>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c r="A16" s="386" t="s">
        <v>330</v>
      </c>
      <c r="B16" s="386"/>
      <c r="C16" s="386"/>
      <c r="D16" s="386"/>
      <c r="E16" s="386"/>
      <c r="F16" s="386"/>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45" customHeight="1">
      <c r="A17" s="386" t="s">
        <v>331</v>
      </c>
      <c r="B17" s="386"/>
      <c r="C17" s="386"/>
      <c r="D17" s="386"/>
      <c r="E17" s="386"/>
      <c r="F17" s="386"/>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c r="A18" s="386" t="s">
        <v>332</v>
      </c>
      <c r="B18" s="386"/>
      <c r="C18" s="386"/>
      <c r="D18" s="386"/>
      <c r="E18" s="386"/>
      <c r="F18" s="386"/>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c r="A19" s="386" t="s">
        <v>333</v>
      </c>
      <c r="B19" s="386"/>
      <c r="C19" s="386"/>
      <c r="D19" s="386"/>
      <c r="E19" s="386"/>
      <c r="F19" s="386"/>
      <c r="G19" s="6">
        <v>13</v>
      </c>
      <c r="H19" s="62">
        <v>0</v>
      </c>
      <c r="I19" s="62">
        <v>-487131</v>
      </c>
      <c r="J19" s="62">
        <v>0</v>
      </c>
      <c r="K19" s="62">
        <v>0</v>
      </c>
      <c r="L19" s="62">
        <v>0</v>
      </c>
      <c r="M19" s="62">
        <v>0</v>
      </c>
      <c r="N19" s="62">
        <v>0</v>
      </c>
      <c r="O19" s="62">
        <v>0</v>
      </c>
      <c r="P19" s="62">
        <v>0</v>
      </c>
      <c r="Q19" s="62">
        <v>0</v>
      </c>
      <c r="R19" s="62">
        <v>0</v>
      </c>
      <c r="S19" s="62">
        <v>487131</v>
      </c>
      <c r="T19" s="62">
        <v>0</v>
      </c>
      <c r="U19" s="63">
        <f t="shared" si="4"/>
        <v>0</v>
      </c>
      <c r="V19" s="62">
        <v>0</v>
      </c>
      <c r="W19" s="63">
        <f t="shared" si="3"/>
        <v>0</v>
      </c>
    </row>
    <row r="20" spans="1:23">
      <c r="A20" s="386" t="s">
        <v>334</v>
      </c>
      <c r="B20" s="386"/>
      <c r="C20" s="386"/>
      <c r="D20" s="386"/>
      <c r="E20" s="386"/>
      <c r="F20" s="386"/>
      <c r="G20" s="6">
        <v>14</v>
      </c>
      <c r="H20" s="64">
        <v>0</v>
      </c>
      <c r="I20" s="64">
        <v>0</v>
      </c>
      <c r="J20" s="64">
        <v>0</v>
      </c>
      <c r="K20" s="64">
        <v>0</v>
      </c>
      <c r="L20" s="64">
        <v>0</v>
      </c>
      <c r="M20" s="64">
        <v>0</v>
      </c>
      <c r="N20" s="62">
        <v>0</v>
      </c>
      <c r="O20" s="62">
        <v>0</v>
      </c>
      <c r="P20" s="62">
        <v>216992</v>
      </c>
      <c r="Q20" s="62">
        <v>0</v>
      </c>
      <c r="R20" s="62">
        <v>0</v>
      </c>
      <c r="S20" s="62">
        <v>0</v>
      </c>
      <c r="T20" s="62">
        <v>0</v>
      </c>
      <c r="U20" s="63">
        <f t="shared" si="4"/>
        <v>216992</v>
      </c>
      <c r="V20" s="62">
        <v>0</v>
      </c>
      <c r="W20" s="63">
        <f t="shared" si="3"/>
        <v>216992</v>
      </c>
    </row>
    <row r="21" spans="1:23" ht="30.75" customHeight="1">
      <c r="A21" s="386" t="s">
        <v>335</v>
      </c>
      <c r="B21" s="386"/>
      <c r="C21" s="386"/>
      <c r="D21" s="386"/>
      <c r="E21" s="386"/>
      <c r="F21" s="386"/>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c r="A22" s="386" t="s">
        <v>336</v>
      </c>
      <c r="B22" s="386"/>
      <c r="C22" s="386"/>
      <c r="D22" s="386"/>
      <c r="E22" s="386"/>
      <c r="F22" s="386"/>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c r="A23" s="386" t="s">
        <v>337</v>
      </c>
      <c r="B23" s="386"/>
      <c r="C23" s="386"/>
      <c r="D23" s="386"/>
      <c r="E23" s="386"/>
      <c r="F23" s="386"/>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c r="A24" s="386" t="s">
        <v>338</v>
      </c>
      <c r="B24" s="386"/>
      <c r="C24" s="386"/>
      <c r="D24" s="386"/>
      <c r="E24" s="386"/>
      <c r="F24" s="386"/>
      <c r="G24" s="6">
        <v>18</v>
      </c>
      <c r="H24" s="62">
        <v>0</v>
      </c>
      <c r="I24" s="62">
        <v>0</v>
      </c>
      <c r="J24" s="62">
        <v>0</v>
      </c>
      <c r="K24" s="62">
        <v>0</v>
      </c>
      <c r="L24" s="62">
        <v>39396090</v>
      </c>
      <c r="M24" s="62">
        <v>0</v>
      </c>
      <c r="N24" s="62">
        <v>0</v>
      </c>
      <c r="O24" s="62">
        <v>0</v>
      </c>
      <c r="P24" s="62">
        <v>0</v>
      </c>
      <c r="Q24" s="62">
        <v>0</v>
      </c>
      <c r="R24" s="62">
        <v>0</v>
      </c>
      <c r="S24" s="62">
        <v>0</v>
      </c>
      <c r="T24" s="62">
        <v>0</v>
      </c>
      <c r="U24" s="63">
        <f t="shared" si="4"/>
        <v>-39396090</v>
      </c>
      <c r="V24" s="62">
        <v>0</v>
      </c>
      <c r="W24" s="63">
        <f t="shared" si="3"/>
        <v>-39396090</v>
      </c>
    </row>
    <row r="25" spans="1:23">
      <c r="A25" s="386" t="s">
        <v>339</v>
      </c>
      <c r="B25" s="386"/>
      <c r="C25" s="386"/>
      <c r="D25" s="386"/>
      <c r="E25" s="386"/>
      <c r="F25" s="386"/>
      <c r="G25" s="6">
        <v>19</v>
      </c>
      <c r="H25" s="62">
        <v>0</v>
      </c>
      <c r="I25" s="62">
        <v>406280</v>
      </c>
      <c r="J25" s="62">
        <v>0</v>
      </c>
      <c r="K25" s="62">
        <v>0</v>
      </c>
      <c r="L25" s="62">
        <v>-1096972</v>
      </c>
      <c r="M25" s="62">
        <v>0</v>
      </c>
      <c r="N25" s="62">
        <v>0</v>
      </c>
      <c r="O25" s="62">
        <v>0</v>
      </c>
      <c r="P25" s="62">
        <v>0</v>
      </c>
      <c r="Q25" s="62">
        <v>0</v>
      </c>
      <c r="R25" s="62">
        <v>0</v>
      </c>
      <c r="S25" s="62">
        <v>-122586614</v>
      </c>
      <c r="T25" s="62">
        <v>0</v>
      </c>
      <c r="U25" s="63">
        <f t="shared" si="4"/>
        <v>-121083362</v>
      </c>
      <c r="V25" s="62">
        <v>0</v>
      </c>
      <c r="W25" s="63">
        <f t="shared" si="3"/>
        <v>-121083362</v>
      </c>
    </row>
    <row r="26" spans="1:23">
      <c r="A26" s="386" t="s">
        <v>340</v>
      </c>
      <c r="B26" s="386"/>
      <c r="C26" s="386"/>
      <c r="D26" s="386"/>
      <c r="E26" s="386"/>
      <c r="F26" s="386"/>
      <c r="G26" s="6">
        <v>20</v>
      </c>
      <c r="H26" s="62">
        <v>0</v>
      </c>
      <c r="I26" s="62">
        <v>0</v>
      </c>
      <c r="J26" s="62">
        <v>0</v>
      </c>
      <c r="K26" s="62">
        <v>0</v>
      </c>
      <c r="L26" s="62">
        <v>0</v>
      </c>
      <c r="M26" s="62">
        <v>0</v>
      </c>
      <c r="N26" s="62">
        <v>0</v>
      </c>
      <c r="O26" s="62">
        <v>0</v>
      </c>
      <c r="P26" s="62">
        <v>0</v>
      </c>
      <c r="Q26" s="62">
        <v>0</v>
      </c>
      <c r="R26" s="62">
        <v>0</v>
      </c>
      <c r="S26" s="62">
        <v>0</v>
      </c>
      <c r="T26" s="62">
        <v>0</v>
      </c>
      <c r="U26" s="63">
        <f t="shared" si="4"/>
        <v>0</v>
      </c>
      <c r="V26" s="62">
        <v>0</v>
      </c>
      <c r="W26" s="63">
        <f t="shared" si="3"/>
        <v>0</v>
      </c>
    </row>
    <row r="27" spans="1:23">
      <c r="A27" s="386" t="s">
        <v>341</v>
      </c>
      <c r="B27" s="386"/>
      <c r="C27" s="386"/>
      <c r="D27" s="386"/>
      <c r="E27" s="386"/>
      <c r="F27" s="386"/>
      <c r="G27" s="6">
        <v>21</v>
      </c>
      <c r="H27" s="62">
        <v>0</v>
      </c>
      <c r="I27" s="62">
        <v>0</v>
      </c>
      <c r="J27" s="62">
        <v>0</v>
      </c>
      <c r="K27" s="62">
        <v>40000000</v>
      </c>
      <c r="L27" s="62">
        <v>0</v>
      </c>
      <c r="M27" s="62">
        <v>0</v>
      </c>
      <c r="N27" s="62">
        <v>0</v>
      </c>
      <c r="O27" s="62">
        <v>0</v>
      </c>
      <c r="P27" s="62">
        <v>0</v>
      </c>
      <c r="Q27" s="62">
        <v>0</v>
      </c>
      <c r="R27" s="62">
        <v>0</v>
      </c>
      <c r="S27" s="62">
        <v>203631465</v>
      </c>
      <c r="T27" s="62">
        <v>-235337282</v>
      </c>
      <c r="U27" s="63">
        <f t="shared" si="4"/>
        <v>8294183</v>
      </c>
      <c r="V27" s="62">
        <v>478581533</v>
      </c>
      <c r="W27" s="63">
        <f t="shared" si="3"/>
        <v>486875716</v>
      </c>
    </row>
    <row r="28" spans="1:23">
      <c r="A28" s="386" t="s">
        <v>342</v>
      </c>
      <c r="B28" s="386"/>
      <c r="C28" s="386"/>
      <c r="D28" s="386"/>
      <c r="E28" s="386"/>
      <c r="F28" s="386"/>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c r="A29" s="394" t="s">
        <v>376</v>
      </c>
      <c r="B29" s="394"/>
      <c r="C29" s="394"/>
      <c r="D29" s="394"/>
      <c r="E29" s="394"/>
      <c r="F29" s="394"/>
      <c r="G29" s="8">
        <v>23</v>
      </c>
      <c r="H29" s="65">
        <f>SUM(H10:H28)</f>
        <v>1672021210</v>
      </c>
      <c r="I29" s="65">
        <f t="shared" ref="I29:W29" si="5">SUM(I10:I28)</f>
        <v>5223432</v>
      </c>
      <c r="J29" s="65">
        <f t="shared" si="5"/>
        <v>83601061</v>
      </c>
      <c r="K29" s="65">
        <f t="shared" si="5"/>
        <v>136815284</v>
      </c>
      <c r="L29" s="65">
        <f t="shared" si="5"/>
        <v>124418267</v>
      </c>
      <c r="M29" s="65">
        <f t="shared" si="5"/>
        <v>0</v>
      </c>
      <c r="N29" s="65">
        <f t="shared" si="5"/>
        <v>0</v>
      </c>
      <c r="O29" s="65">
        <f t="shared" si="5"/>
        <v>0</v>
      </c>
      <c r="P29" s="65">
        <f t="shared" si="5"/>
        <v>61474</v>
      </c>
      <c r="Q29" s="65">
        <f t="shared" si="5"/>
        <v>0</v>
      </c>
      <c r="R29" s="65">
        <f t="shared" si="5"/>
        <v>0</v>
      </c>
      <c r="S29" s="65">
        <f t="shared" si="5"/>
        <v>430206412</v>
      </c>
      <c r="T29" s="65">
        <f t="shared" si="5"/>
        <v>284535940</v>
      </c>
      <c r="U29" s="65">
        <f t="shared" si="5"/>
        <v>2488046546</v>
      </c>
      <c r="V29" s="65">
        <f t="shared" si="5"/>
        <v>731023213</v>
      </c>
      <c r="W29" s="65">
        <f t="shared" si="5"/>
        <v>3219069759</v>
      </c>
    </row>
    <row r="30" spans="1:23">
      <c r="A30" s="388" t="s">
        <v>343</v>
      </c>
      <c r="B30" s="389"/>
      <c r="C30" s="389"/>
      <c r="D30" s="389"/>
      <c r="E30" s="389"/>
      <c r="F30" s="389"/>
      <c r="G30" s="389"/>
      <c r="H30" s="389"/>
      <c r="I30" s="389"/>
      <c r="J30" s="389"/>
      <c r="K30" s="389"/>
      <c r="L30" s="389"/>
      <c r="M30" s="389"/>
      <c r="N30" s="389"/>
      <c r="O30" s="389"/>
      <c r="P30" s="389"/>
      <c r="Q30" s="389"/>
      <c r="R30" s="389"/>
      <c r="S30" s="389"/>
      <c r="T30" s="389"/>
      <c r="U30" s="389"/>
      <c r="V30" s="389"/>
      <c r="W30" s="389"/>
    </row>
    <row r="31" spans="1:23" ht="36.75" customHeight="1">
      <c r="A31" s="390" t="s">
        <v>344</v>
      </c>
      <c r="B31" s="390"/>
      <c r="C31" s="390"/>
      <c r="D31" s="390"/>
      <c r="E31" s="390"/>
      <c r="F31" s="390"/>
      <c r="G31" s="7">
        <v>24</v>
      </c>
      <c r="H31" s="63">
        <f>SUM(H12:H20)</f>
        <v>0</v>
      </c>
      <c r="I31" s="63">
        <f t="shared" ref="I31:W31" si="6">SUM(I12:I20)</f>
        <v>-487131</v>
      </c>
      <c r="J31" s="63">
        <f t="shared" si="6"/>
        <v>0</v>
      </c>
      <c r="K31" s="63">
        <f t="shared" si="6"/>
        <v>0</v>
      </c>
      <c r="L31" s="63">
        <f t="shared" si="6"/>
        <v>0</v>
      </c>
      <c r="M31" s="63">
        <f t="shared" si="6"/>
        <v>0</v>
      </c>
      <c r="N31" s="63">
        <f t="shared" si="6"/>
        <v>0</v>
      </c>
      <c r="O31" s="63">
        <f t="shared" si="6"/>
        <v>0</v>
      </c>
      <c r="P31" s="63">
        <f t="shared" si="6"/>
        <v>-843808</v>
      </c>
      <c r="Q31" s="63">
        <f t="shared" si="6"/>
        <v>0</v>
      </c>
      <c r="R31" s="63">
        <f t="shared" si="6"/>
        <v>0</v>
      </c>
      <c r="S31" s="63">
        <f t="shared" si="6"/>
        <v>487131</v>
      </c>
      <c r="T31" s="63">
        <f t="shared" si="6"/>
        <v>0</v>
      </c>
      <c r="U31" s="63">
        <f t="shared" si="6"/>
        <v>-843808</v>
      </c>
      <c r="V31" s="63">
        <f t="shared" si="6"/>
        <v>0</v>
      </c>
      <c r="W31" s="63">
        <f t="shared" si="6"/>
        <v>-843808</v>
      </c>
    </row>
    <row r="32" spans="1:23" ht="31.5" customHeight="1">
      <c r="A32" s="390" t="s">
        <v>345</v>
      </c>
      <c r="B32" s="390"/>
      <c r="C32" s="390"/>
      <c r="D32" s="390"/>
      <c r="E32" s="390"/>
      <c r="F32" s="390"/>
      <c r="G32" s="7">
        <v>25</v>
      </c>
      <c r="H32" s="63">
        <f>H11+H31</f>
        <v>0</v>
      </c>
      <c r="I32" s="63">
        <f t="shared" ref="I32:W32" si="7">I11+I31</f>
        <v>-487131</v>
      </c>
      <c r="J32" s="63">
        <f t="shared" si="7"/>
        <v>0</v>
      </c>
      <c r="K32" s="63">
        <f t="shared" si="7"/>
        <v>0</v>
      </c>
      <c r="L32" s="63">
        <f t="shared" si="7"/>
        <v>0</v>
      </c>
      <c r="M32" s="63">
        <f t="shared" si="7"/>
        <v>0</v>
      </c>
      <c r="N32" s="63">
        <f t="shared" si="7"/>
        <v>0</v>
      </c>
      <c r="O32" s="63">
        <f t="shared" si="7"/>
        <v>0</v>
      </c>
      <c r="P32" s="63">
        <f t="shared" si="7"/>
        <v>-843808</v>
      </c>
      <c r="Q32" s="63">
        <f t="shared" si="7"/>
        <v>0</v>
      </c>
      <c r="R32" s="63">
        <f t="shared" si="7"/>
        <v>0</v>
      </c>
      <c r="S32" s="63">
        <f t="shared" si="7"/>
        <v>487131</v>
      </c>
      <c r="T32" s="63">
        <f t="shared" si="7"/>
        <v>284535940</v>
      </c>
      <c r="U32" s="63">
        <f t="shared" si="7"/>
        <v>283692132</v>
      </c>
      <c r="V32" s="63">
        <f t="shared" si="7"/>
        <v>21315740</v>
      </c>
      <c r="W32" s="63">
        <f t="shared" si="7"/>
        <v>305007872</v>
      </c>
    </row>
    <row r="33" spans="1:23" ht="30.75" customHeight="1">
      <c r="A33" s="391" t="s">
        <v>346</v>
      </c>
      <c r="B33" s="391"/>
      <c r="C33" s="391"/>
      <c r="D33" s="391"/>
      <c r="E33" s="391"/>
      <c r="F33" s="391"/>
      <c r="G33" s="8">
        <v>26</v>
      </c>
      <c r="H33" s="65">
        <f>SUM(H21:H28)</f>
        <v>0</v>
      </c>
      <c r="I33" s="65">
        <f t="shared" ref="I33:W33" si="8">SUM(I21:I28)</f>
        <v>406280</v>
      </c>
      <c r="J33" s="65">
        <f t="shared" si="8"/>
        <v>0</v>
      </c>
      <c r="K33" s="65">
        <f t="shared" si="8"/>
        <v>40000000</v>
      </c>
      <c r="L33" s="65">
        <f t="shared" si="8"/>
        <v>38299118</v>
      </c>
      <c r="M33" s="65">
        <f t="shared" si="8"/>
        <v>0</v>
      </c>
      <c r="N33" s="65">
        <f t="shared" si="8"/>
        <v>0</v>
      </c>
      <c r="O33" s="65">
        <f t="shared" si="8"/>
        <v>0</v>
      </c>
      <c r="P33" s="65">
        <f t="shared" si="8"/>
        <v>0</v>
      </c>
      <c r="Q33" s="65">
        <f t="shared" si="8"/>
        <v>0</v>
      </c>
      <c r="R33" s="65">
        <f t="shared" si="8"/>
        <v>0</v>
      </c>
      <c r="S33" s="65">
        <f t="shared" si="8"/>
        <v>81044851</v>
      </c>
      <c r="T33" s="65">
        <f t="shared" si="8"/>
        <v>-235337282</v>
      </c>
      <c r="U33" s="65">
        <f t="shared" si="8"/>
        <v>-152185269</v>
      </c>
      <c r="V33" s="65">
        <f t="shared" si="8"/>
        <v>478581533</v>
      </c>
      <c r="W33" s="65">
        <f t="shared" si="8"/>
        <v>326396264</v>
      </c>
    </row>
    <row r="34" spans="1:23">
      <c r="A34" s="388" t="s">
        <v>347</v>
      </c>
      <c r="B34" s="392"/>
      <c r="C34" s="392"/>
      <c r="D34" s="392"/>
      <c r="E34" s="392"/>
      <c r="F34" s="392"/>
      <c r="G34" s="392"/>
      <c r="H34" s="392"/>
      <c r="I34" s="392"/>
      <c r="J34" s="392"/>
      <c r="K34" s="392"/>
      <c r="L34" s="392"/>
      <c r="M34" s="392"/>
      <c r="N34" s="392"/>
      <c r="O34" s="392"/>
      <c r="P34" s="392"/>
      <c r="Q34" s="392"/>
      <c r="R34" s="392"/>
      <c r="S34" s="392"/>
      <c r="T34" s="392"/>
      <c r="U34" s="392"/>
      <c r="V34" s="392"/>
      <c r="W34" s="392"/>
    </row>
    <row r="35" spans="1:23">
      <c r="A35" s="393" t="s">
        <v>377</v>
      </c>
      <c r="B35" s="393"/>
      <c r="C35" s="393"/>
      <c r="D35" s="393"/>
      <c r="E35" s="393"/>
      <c r="F35" s="393"/>
      <c r="G35" s="6">
        <v>27</v>
      </c>
      <c r="H35" s="62">
        <v>1672021210</v>
      </c>
      <c r="I35" s="62">
        <v>5223432</v>
      </c>
      <c r="J35" s="62">
        <v>83601061</v>
      </c>
      <c r="K35" s="62">
        <v>136815284</v>
      </c>
      <c r="L35" s="62">
        <v>124418267</v>
      </c>
      <c r="M35" s="62">
        <f t="shared" ref="M35:R35" si="9">+M29</f>
        <v>0</v>
      </c>
      <c r="N35" s="62">
        <f>+N29</f>
        <v>0</v>
      </c>
      <c r="O35" s="62">
        <f t="shared" si="9"/>
        <v>0</v>
      </c>
      <c r="P35" s="62">
        <v>61474</v>
      </c>
      <c r="Q35" s="62">
        <f t="shared" si="9"/>
        <v>0</v>
      </c>
      <c r="R35" s="62">
        <f t="shared" si="9"/>
        <v>0</v>
      </c>
      <c r="S35" s="62">
        <v>430206412</v>
      </c>
      <c r="T35" s="62">
        <v>284535940</v>
      </c>
      <c r="U35" s="66">
        <f t="shared" ref="U35:U37" si="10">H35+I35+J35+K35-L35+M35+N35+O35+P35+Q35+R35+S35+T35</f>
        <v>2488046546</v>
      </c>
      <c r="V35" s="62">
        <v>731023213</v>
      </c>
      <c r="W35" s="66">
        <f t="shared" ref="W35:W37" si="11">U35+V35</f>
        <v>3219069759</v>
      </c>
    </row>
    <row r="36" spans="1:23">
      <c r="A36" s="386" t="s">
        <v>323</v>
      </c>
      <c r="B36" s="386"/>
      <c r="C36" s="386"/>
      <c r="D36" s="386"/>
      <c r="E36" s="386"/>
      <c r="F36" s="386"/>
      <c r="G36" s="6">
        <v>28</v>
      </c>
      <c r="H36" s="62">
        <v>0</v>
      </c>
      <c r="I36" s="62">
        <v>0</v>
      </c>
      <c r="J36" s="62">
        <v>0</v>
      </c>
      <c r="K36" s="62">
        <v>0</v>
      </c>
      <c r="L36" s="62">
        <v>0</v>
      </c>
      <c r="M36" s="62">
        <v>0</v>
      </c>
      <c r="N36" s="62">
        <v>0</v>
      </c>
      <c r="O36" s="62">
        <v>0</v>
      </c>
      <c r="P36" s="62">
        <v>0</v>
      </c>
      <c r="Q36" s="62">
        <v>0</v>
      </c>
      <c r="R36" s="62">
        <v>0</v>
      </c>
      <c r="S36" s="62">
        <v>0</v>
      </c>
      <c r="T36" s="62">
        <v>0</v>
      </c>
      <c r="U36" s="66">
        <f t="shared" si="10"/>
        <v>0</v>
      </c>
      <c r="V36" s="62">
        <v>0</v>
      </c>
      <c r="W36" s="66">
        <f t="shared" si="11"/>
        <v>0</v>
      </c>
    </row>
    <row r="37" spans="1:23">
      <c r="A37" s="386" t="s">
        <v>324</v>
      </c>
      <c r="B37" s="386"/>
      <c r="C37" s="386"/>
      <c r="D37" s="386"/>
      <c r="E37" s="386"/>
      <c r="F37" s="386"/>
      <c r="G37" s="6">
        <v>29</v>
      </c>
      <c r="H37" s="62">
        <v>0</v>
      </c>
      <c r="I37" s="62">
        <v>0</v>
      </c>
      <c r="J37" s="62">
        <v>0</v>
      </c>
      <c r="K37" s="62">
        <v>0</v>
      </c>
      <c r="L37" s="62">
        <v>0</v>
      </c>
      <c r="M37" s="62">
        <v>0</v>
      </c>
      <c r="N37" s="62">
        <v>0</v>
      </c>
      <c r="O37" s="62">
        <v>0</v>
      </c>
      <c r="P37" s="62">
        <v>0</v>
      </c>
      <c r="Q37" s="62">
        <v>0</v>
      </c>
      <c r="R37" s="62">
        <v>0</v>
      </c>
      <c r="S37" s="62">
        <v>0</v>
      </c>
      <c r="T37" s="62">
        <v>0</v>
      </c>
      <c r="U37" s="66">
        <f t="shared" si="10"/>
        <v>0</v>
      </c>
      <c r="V37" s="62">
        <v>0</v>
      </c>
      <c r="W37" s="66">
        <f t="shared" si="11"/>
        <v>0</v>
      </c>
    </row>
    <row r="38" spans="1:23" ht="25.5" customHeight="1">
      <c r="A38" s="393" t="s">
        <v>378</v>
      </c>
      <c r="B38" s="393"/>
      <c r="C38" s="393"/>
      <c r="D38" s="393"/>
      <c r="E38" s="393"/>
      <c r="F38" s="393"/>
      <c r="G38" s="6">
        <v>30</v>
      </c>
      <c r="H38" s="66">
        <f>H35+H36+H37</f>
        <v>1672021210</v>
      </c>
      <c r="I38" s="66">
        <f t="shared" ref="I38:W38" si="12">I35+I36+I37</f>
        <v>5223432</v>
      </c>
      <c r="J38" s="66">
        <f t="shared" si="12"/>
        <v>83601061</v>
      </c>
      <c r="K38" s="66">
        <f t="shared" si="12"/>
        <v>136815284</v>
      </c>
      <c r="L38" s="66">
        <f t="shared" si="12"/>
        <v>124418267</v>
      </c>
      <c r="M38" s="66">
        <f t="shared" si="12"/>
        <v>0</v>
      </c>
      <c r="N38" s="66">
        <f t="shared" si="12"/>
        <v>0</v>
      </c>
      <c r="O38" s="66">
        <f t="shared" si="12"/>
        <v>0</v>
      </c>
      <c r="P38" s="66">
        <f t="shared" si="12"/>
        <v>61474</v>
      </c>
      <c r="Q38" s="66">
        <f t="shared" si="12"/>
        <v>0</v>
      </c>
      <c r="R38" s="66">
        <f t="shared" si="12"/>
        <v>0</v>
      </c>
      <c r="S38" s="66">
        <f t="shared" si="12"/>
        <v>430206412</v>
      </c>
      <c r="T38" s="66">
        <f t="shared" si="12"/>
        <v>284535940</v>
      </c>
      <c r="U38" s="66">
        <f t="shared" si="12"/>
        <v>2488046546</v>
      </c>
      <c r="V38" s="66">
        <f t="shared" si="12"/>
        <v>731023213</v>
      </c>
      <c r="W38" s="66">
        <f t="shared" si="12"/>
        <v>3219069759</v>
      </c>
    </row>
    <row r="39" spans="1:23">
      <c r="A39" s="386" t="s">
        <v>325</v>
      </c>
      <c r="B39" s="386"/>
      <c r="C39" s="386"/>
      <c r="D39" s="386"/>
      <c r="E39" s="386"/>
      <c r="F39" s="386"/>
      <c r="G39" s="6">
        <v>31</v>
      </c>
      <c r="H39" s="64">
        <v>0</v>
      </c>
      <c r="I39" s="64">
        <v>0</v>
      </c>
      <c r="J39" s="64">
        <v>0</v>
      </c>
      <c r="K39" s="64">
        <v>0</v>
      </c>
      <c r="L39" s="64">
        <v>0</v>
      </c>
      <c r="M39" s="64">
        <v>0</v>
      </c>
      <c r="N39" s="64">
        <v>0</v>
      </c>
      <c r="O39" s="64">
        <v>0</v>
      </c>
      <c r="P39" s="64">
        <v>0</v>
      </c>
      <c r="Q39" s="64">
        <v>0</v>
      </c>
      <c r="R39" s="64">
        <v>0</v>
      </c>
      <c r="S39" s="64">
        <v>0</v>
      </c>
      <c r="T39" s="62">
        <v>-329593506</v>
      </c>
      <c r="U39" s="66">
        <f t="shared" ref="U39:U56" si="13">H39+I39+J39+K39-L39+M39+N39+O39+P39+Q39+R39+S39+T39</f>
        <v>-329593506</v>
      </c>
      <c r="V39" s="62">
        <v>-29212285</v>
      </c>
      <c r="W39" s="66">
        <f t="shared" ref="W39:W56" si="14">U39+V39</f>
        <v>-358805791</v>
      </c>
    </row>
    <row r="40" spans="1:23">
      <c r="A40" s="386" t="s">
        <v>326</v>
      </c>
      <c r="B40" s="386"/>
      <c r="C40" s="386"/>
      <c r="D40" s="386"/>
      <c r="E40" s="386"/>
      <c r="F40" s="386"/>
      <c r="G40" s="6">
        <v>32</v>
      </c>
      <c r="H40" s="64">
        <v>0</v>
      </c>
      <c r="I40" s="64">
        <v>0</v>
      </c>
      <c r="J40" s="64">
        <v>0</v>
      </c>
      <c r="K40" s="64">
        <v>0</v>
      </c>
      <c r="L40" s="64">
        <v>0</v>
      </c>
      <c r="M40" s="64">
        <v>0</v>
      </c>
      <c r="N40" s="62">
        <v>263962</v>
      </c>
      <c r="O40" s="64">
        <v>0</v>
      </c>
      <c r="P40" s="64">
        <v>0</v>
      </c>
      <c r="Q40" s="64">
        <v>0</v>
      </c>
      <c r="R40" s="64">
        <v>0</v>
      </c>
      <c r="S40" s="64">
        <v>0</v>
      </c>
      <c r="T40" s="64">
        <v>0</v>
      </c>
      <c r="U40" s="66">
        <f t="shared" si="13"/>
        <v>263962</v>
      </c>
      <c r="V40" s="62">
        <v>0</v>
      </c>
      <c r="W40" s="66">
        <f t="shared" si="14"/>
        <v>263962</v>
      </c>
    </row>
    <row r="41" spans="1:23" ht="27.2" customHeight="1">
      <c r="A41" s="386" t="s">
        <v>348</v>
      </c>
      <c r="B41" s="386"/>
      <c r="C41" s="386"/>
      <c r="D41" s="386"/>
      <c r="E41" s="386"/>
      <c r="F41" s="386"/>
      <c r="G41" s="6">
        <v>33</v>
      </c>
      <c r="H41" s="64">
        <v>0</v>
      </c>
      <c r="I41" s="64">
        <v>0</v>
      </c>
      <c r="J41" s="64">
        <v>0</v>
      </c>
      <c r="K41" s="64">
        <v>0</v>
      </c>
      <c r="L41" s="64">
        <v>0</v>
      </c>
      <c r="M41" s="64">
        <v>0</v>
      </c>
      <c r="N41" s="64">
        <v>0</v>
      </c>
      <c r="O41" s="62">
        <v>0</v>
      </c>
      <c r="P41" s="64">
        <v>0</v>
      </c>
      <c r="Q41" s="64">
        <v>0</v>
      </c>
      <c r="R41" s="64">
        <v>0</v>
      </c>
      <c r="S41" s="62">
        <v>0</v>
      </c>
      <c r="T41" s="62">
        <v>0</v>
      </c>
      <c r="U41" s="66">
        <f t="shared" si="13"/>
        <v>0</v>
      </c>
      <c r="V41" s="62">
        <v>0</v>
      </c>
      <c r="W41" s="66">
        <f t="shared" si="14"/>
        <v>0</v>
      </c>
    </row>
    <row r="42" spans="1:23" ht="20.25" customHeight="1">
      <c r="A42" s="386" t="s">
        <v>328</v>
      </c>
      <c r="B42" s="386"/>
      <c r="C42" s="386"/>
      <c r="D42" s="386"/>
      <c r="E42" s="386"/>
      <c r="F42" s="386"/>
      <c r="G42" s="6">
        <v>34</v>
      </c>
      <c r="H42" s="64">
        <v>0</v>
      </c>
      <c r="I42" s="64">
        <v>0</v>
      </c>
      <c r="J42" s="64">
        <v>0</v>
      </c>
      <c r="K42" s="64">
        <v>0</v>
      </c>
      <c r="L42" s="64">
        <v>0</v>
      </c>
      <c r="M42" s="64">
        <v>0</v>
      </c>
      <c r="N42" s="64">
        <v>0</v>
      </c>
      <c r="O42" s="64">
        <v>0</v>
      </c>
      <c r="P42" s="62">
        <v>-73904</v>
      </c>
      <c r="Q42" s="64">
        <v>0</v>
      </c>
      <c r="R42" s="64">
        <v>0</v>
      </c>
      <c r="S42" s="62">
        <v>0</v>
      </c>
      <c r="T42" s="62">
        <v>0</v>
      </c>
      <c r="U42" s="66">
        <f t="shared" si="13"/>
        <v>-73904</v>
      </c>
      <c r="V42" s="62">
        <v>0</v>
      </c>
      <c r="W42" s="66">
        <f t="shared" si="14"/>
        <v>-73904</v>
      </c>
    </row>
    <row r="43" spans="1:23" ht="21" customHeight="1">
      <c r="A43" s="386" t="s">
        <v>329</v>
      </c>
      <c r="B43" s="386"/>
      <c r="C43" s="386"/>
      <c r="D43" s="386"/>
      <c r="E43" s="386"/>
      <c r="F43" s="386"/>
      <c r="G43" s="6">
        <v>35</v>
      </c>
      <c r="H43" s="64">
        <v>0</v>
      </c>
      <c r="I43" s="64">
        <v>0</v>
      </c>
      <c r="J43" s="64">
        <v>0</v>
      </c>
      <c r="K43" s="64">
        <v>0</v>
      </c>
      <c r="L43" s="64">
        <v>0</v>
      </c>
      <c r="M43" s="64">
        <v>0</v>
      </c>
      <c r="N43" s="64">
        <v>0</v>
      </c>
      <c r="O43" s="64">
        <v>0</v>
      </c>
      <c r="P43" s="64">
        <v>0</v>
      </c>
      <c r="Q43" s="62">
        <v>0</v>
      </c>
      <c r="R43" s="64">
        <v>0</v>
      </c>
      <c r="S43" s="62">
        <v>0</v>
      </c>
      <c r="T43" s="62">
        <v>0</v>
      </c>
      <c r="U43" s="66">
        <f t="shared" si="13"/>
        <v>0</v>
      </c>
      <c r="V43" s="62">
        <v>0</v>
      </c>
      <c r="W43" s="66">
        <f t="shared" si="14"/>
        <v>0</v>
      </c>
    </row>
    <row r="44" spans="1:23" ht="29.25" customHeight="1">
      <c r="A44" s="386" t="s">
        <v>330</v>
      </c>
      <c r="B44" s="386"/>
      <c r="C44" s="386"/>
      <c r="D44" s="386"/>
      <c r="E44" s="386"/>
      <c r="F44" s="386"/>
      <c r="G44" s="6">
        <v>36</v>
      </c>
      <c r="H44" s="64">
        <v>0</v>
      </c>
      <c r="I44" s="64">
        <v>0</v>
      </c>
      <c r="J44" s="64">
        <v>0</v>
      </c>
      <c r="K44" s="64">
        <v>0</v>
      </c>
      <c r="L44" s="64">
        <v>0</v>
      </c>
      <c r="M44" s="64">
        <v>0</v>
      </c>
      <c r="N44" s="64">
        <v>0</v>
      </c>
      <c r="O44" s="64">
        <v>0</v>
      </c>
      <c r="P44" s="64">
        <v>0</v>
      </c>
      <c r="Q44" s="64">
        <v>0</v>
      </c>
      <c r="R44" s="62">
        <v>0</v>
      </c>
      <c r="S44" s="62">
        <v>0</v>
      </c>
      <c r="T44" s="62">
        <v>0</v>
      </c>
      <c r="U44" s="66">
        <f t="shared" si="13"/>
        <v>0</v>
      </c>
      <c r="V44" s="62">
        <v>0</v>
      </c>
      <c r="W44" s="66">
        <f t="shared" si="14"/>
        <v>0</v>
      </c>
    </row>
    <row r="45" spans="1:23" ht="21" customHeight="1">
      <c r="A45" s="386" t="s">
        <v>349</v>
      </c>
      <c r="B45" s="386"/>
      <c r="C45" s="386"/>
      <c r="D45" s="386"/>
      <c r="E45" s="386"/>
      <c r="F45" s="386"/>
      <c r="G45" s="6">
        <v>37</v>
      </c>
      <c r="H45" s="64">
        <v>0</v>
      </c>
      <c r="I45" s="64">
        <v>0</v>
      </c>
      <c r="J45" s="64">
        <v>0</v>
      </c>
      <c r="K45" s="64">
        <v>0</v>
      </c>
      <c r="L45" s="64">
        <v>0</v>
      </c>
      <c r="M45" s="64">
        <v>0</v>
      </c>
      <c r="N45" s="62">
        <v>0</v>
      </c>
      <c r="O45" s="62">
        <v>0</v>
      </c>
      <c r="P45" s="62">
        <v>0</v>
      </c>
      <c r="Q45" s="62">
        <v>0</v>
      </c>
      <c r="R45" s="62">
        <v>0</v>
      </c>
      <c r="S45" s="62">
        <v>0</v>
      </c>
      <c r="T45" s="62">
        <v>0</v>
      </c>
      <c r="U45" s="66">
        <f t="shared" si="13"/>
        <v>0</v>
      </c>
      <c r="V45" s="62">
        <v>0</v>
      </c>
      <c r="W45" s="66">
        <f t="shared" si="14"/>
        <v>0</v>
      </c>
    </row>
    <row r="46" spans="1:23">
      <c r="A46" s="386" t="s">
        <v>332</v>
      </c>
      <c r="B46" s="386"/>
      <c r="C46" s="386"/>
      <c r="D46" s="386"/>
      <c r="E46" s="386"/>
      <c r="F46" s="386"/>
      <c r="G46" s="6">
        <v>38</v>
      </c>
      <c r="H46" s="64">
        <v>0</v>
      </c>
      <c r="I46" s="64">
        <v>0</v>
      </c>
      <c r="J46" s="64">
        <v>0</v>
      </c>
      <c r="K46" s="64">
        <v>0</v>
      </c>
      <c r="L46" s="64">
        <v>0</v>
      </c>
      <c r="M46" s="64">
        <v>0</v>
      </c>
      <c r="N46" s="62">
        <v>0</v>
      </c>
      <c r="O46" s="62">
        <v>0</v>
      </c>
      <c r="P46" s="62">
        <v>0</v>
      </c>
      <c r="Q46" s="62">
        <v>0</v>
      </c>
      <c r="R46" s="62">
        <v>0</v>
      </c>
      <c r="S46" s="62">
        <v>0</v>
      </c>
      <c r="T46" s="62">
        <v>0</v>
      </c>
      <c r="U46" s="66">
        <f t="shared" si="13"/>
        <v>0</v>
      </c>
      <c r="V46" s="62">
        <v>0</v>
      </c>
      <c r="W46" s="66">
        <f t="shared" si="14"/>
        <v>0</v>
      </c>
    </row>
    <row r="47" spans="1:23">
      <c r="A47" s="386" t="s">
        <v>333</v>
      </c>
      <c r="B47" s="386"/>
      <c r="C47" s="386"/>
      <c r="D47" s="386"/>
      <c r="E47" s="386"/>
      <c r="F47" s="386"/>
      <c r="G47" s="6">
        <v>39</v>
      </c>
      <c r="H47" s="62">
        <v>0</v>
      </c>
      <c r="I47" s="62">
        <v>0</v>
      </c>
      <c r="J47" s="62">
        <v>0</v>
      </c>
      <c r="K47" s="62">
        <v>0</v>
      </c>
      <c r="L47" s="62">
        <v>0</v>
      </c>
      <c r="M47" s="62">
        <v>0</v>
      </c>
      <c r="N47" s="62">
        <v>0</v>
      </c>
      <c r="O47" s="62">
        <v>0</v>
      </c>
      <c r="P47" s="62">
        <v>0</v>
      </c>
      <c r="Q47" s="62">
        <v>0</v>
      </c>
      <c r="R47" s="62">
        <v>0</v>
      </c>
      <c r="S47" s="62">
        <v>0</v>
      </c>
      <c r="T47" s="62">
        <v>0</v>
      </c>
      <c r="U47" s="66">
        <f t="shared" si="13"/>
        <v>0</v>
      </c>
      <c r="V47" s="62">
        <v>0</v>
      </c>
      <c r="W47" s="66">
        <f t="shared" si="14"/>
        <v>0</v>
      </c>
    </row>
    <row r="48" spans="1:23">
      <c r="A48" s="386" t="s">
        <v>334</v>
      </c>
      <c r="B48" s="386"/>
      <c r="C48" s="386"/>
      <c r="D48" s="386"/>
      <c r="E48" s="386"/>
      <c r="F48" s="386"/>
      <c r="G48" s="6">
        <v>40</v>
      </c>
      <c r="H48" s="64">
        <v>0</v>
      </c>
      <c r="I48" s="64">
        <v>0</v>
      </c>
      <c r="J48" s="64">
        <v>0</v>
      </c>
      <c r="K48" s="64">
        <v>0</v>
      </c>
      <c r="L48" s="64">
        <v>0</v>
      </c>
      <c r="M48" s="64">
        <v>0</v>
      </c>
      <c r="N48" s="62">
        <v>0</v>
      </c>
      <c r="O48" s="62">
        <v>0</v>
      </c>
      <c r="P48" s="62">
        <v>13302</v>
      </c>
      <c r="Q48" s="62">
        <v>0</v>
      </c>
      <c r="R48" s="62">
        <v>0</v>
      </c>
      <c r="S48" s="62">
        <v>0</v>
      </c>
      <c r="T48" s="62">
        <v>0</v>
      </c>
      <c r="U48" s="66">
        <f t="shared" si="13"/>
        <v>13302</v>
      </c>
      <c r="V48" s="62">
        <v>0</v>
      </c>
      <c r="W48" s="66">
        <f t="shared" si="14"/>
        <v>13302</v>
      </c>
    </row>
    <row r="49" spans="1:23" ht="24" customHeight="1">
      <c r="A49" s="386" t="s">
        <v>350</v>
      </c>
      <c r="B49" s="386"/>
      <c r="C49" s="386"/>
      <c r="D49" s="386"/>
      <c r="E49" s="386"/>
      <c r="F49" s="386"/>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4"/>
        <v>0</v>
      </c>
    </row>
    <row r="50" spans="1:23" ht="26.25" customHeight="1">
      <c r="A50" s="386" t="s">
        <v>336</v>
      </c>
      <c r="B50" s="386"/>
      <c r="C50" s="386"/>
      <c r="D50" s="386"/>
      <c r="E50" s="386"/>
      <c r="F50" s="386"/>
      <c r="G50" s="6">
        <v>42</v>
      </c>
      <c r="H50" s="62">
        <v>0</v>
      </c>
      <c r="I50" s="62">
        <v>0</v>
      </c>
      <c r="J50" s="62">
        <v>0</v>
      </c>
      <c r="K50" s="62">
        <v>0</v>
      </c>
      <c r="L50" s="62">
        <v>0</v>
      </c>
      <c r="M50" s="62">
        <v>0</v>
      </c>
      <c r="N50" s="62">
        <v>0</v>
      </c>
      <c r="O50" s="62">
        <v>0</v>
      </c>
      <c r="P50" s="62">
        <v>0</v>
      </c>
      <c r="Q50" s="62">
        <v>0</v>
      </c>
      <c r="R50" s="62">
        <v>0</v>
      </c>
      <c r="S50" s="62">
        <v>0</v>
      </c>
      <c r="T50" s="62">
        <v>0</v>
      </c>
      <c r="U50" s="66">
        <f t="shared" si="13"/>
        <v>0</v>
      </c>
      <c r="V50" s="62">
        <v>0</v>
      </c>
      <c r="W50" s="66">
        <f t="shared" si="14"/>
        <v>0</v>
      </c>
    </row>
    <row r="51" spans="1:23" ht="22.5" customHeight="1">
      <c r="A51" s="386" t="s">
        <v>351</v>
      </c>
      <c r="B51" s="386"/>
      <c r="C51" s="386"/>
      <c r="D51" s="386"/>
      <c r="E51" s="386"/>
      <c r="F51" s="386"/>
      <c r="G51" s="6">
        <v>43</v>
      </c>
      <c r="H51" s="62">
        <v>0</v>
      </c>
      <c r="I51" s="62">
        <v>0</v>
      </c>
      <c r="J51" s="62">
        <v>0</v>
      </c>
      <c r="K51" s="62">
        <v>0</v>
      </c>
      <c r="L51" s="62">
        <v>0</v>
      </c>
      <c r="M51" s="62">
        <v>0</v>
      </c>
      <c r="N51" s="62">
        <v>0</v>
      </c>
      <c r="O51" s="62">
        <v>0</v>
      </c>
      <c r="P51" s="62">
        <v>0</v>
      </c>
      <c r="Q51" s="62">
        <v>0</v>
      </c>
      <c r="R51" s="62">
        <v>0</v>
      </c>
      <c r="S51" s="62">
        <v>0</v>
      </c>
      <c r="T51" s="62">
        <v>0</v>
      </c>
      <c r="U51" s="66">
        <f t="shared" si="13"/>
        <v>0</v>
      </c>
      <c r="V51" s="62">
        <v>0</v>
      </c>
      <c r="W51" s="66">
        <f t="shared" si="14"/>
        <v>0</v>
      </c>
    </row>
    <row r="52" spans="1:23">
      <c r="A52" s="386" t="s">
        <v>338</v>
      </c>
      <c r="B52" s="386"/>
      <c r="C52" s="386"/>
      <c r="D52" s="386"/>
      <c r="E52" s="386"/>
      <c r="F52" s="386"/>
      <c r="G52" s="6">
        <v>44</v>
      </c>
      <c r="H52" s="62">
        <v>0</v>
      </c>
      <c r="I52" s="62">
        <v>0</v>
      </c>
      <c r="J52" s="62">
        <v>0</v>
      </c>
      <c r="K52" s="62">
        <v>0</v>
      </c>
      <c r="L52" s="62">
        <v>0</v>
      </c>
      <c r="M52" s="62">
        <v>0</v>
      </c>
      <c r="N52" s="62">
        <v>0</v>
      </c>
      <c r="O52" s="62">
        <v>0</v>
      </c>
      <c r="P52" s="62">
        <v>0</v>
      </c>
      <c r="Q52" s="62">
        <v>0</v>
      </c>
      <c r="R52" s="62">
        <v>0</v>
      </c>
      <c r="S52" s="62">
        <v>0</v>
      </c>
      <c r="T52" s="62">
        <v>0</v>
      </c>
      <c r="U52" s="66">
        <f t="shared" si="13"/>
        <v>0</v>
      </c>
      <c r="V52" s="62">
        <v>0</v>
      </c>
      <c r="W52" s="66">
        <f t="shared" si="14"/>
        <v>0</v>
      </c>
    </row>
    <row r="53" spans="1:23">
      <c r="A53" s="386" t="s">
        <v>339</v>
      </c>
      <c r="B53" s="386"/>
      <c r="C53" s="386"/>
      <c r="D53" s="386"/>
      <c r="E53" s="386"/>
      <c r="F53" s="386"/>
      <c r="G53" s="6">
        <v>45</v>
      </c>
      <c r="H53" s="62">
        <v>0</v>
      </c>
      <c r="I53" s="62">
        <v>0</v>
      </c>
      <c r="J53" s="62">
        <v>0</v>
      </c>
      <c r="K53" s="62">
        <v>0</v>
      </c>
      <c r="L53" s="62">
        <v>0</v>
      </c>
      <c r="M53" s="62">
        <v>0</v>
      </c>
      <c r="N53" s="62">
        <v>0</v>
      </c>
      <c r="O53" s="62">
        <v>0</v>
      </c>
      <c r="P53" s="62">
        <v>0</v>
      </c>
      <c r="Q53" s="62">
        <v>0</v>
      </c>
      <c r="R53" s="62">
        <v>0</v>
      </c>
      <c r="S53" s="62">
        <v>0</v>
      </c>
      <c r="T53" s="62">
        <v>0</v>
      </c>
      <c r="U53" s="66">
        <f t="shared" si="13"/>
        <v>0</v>
      </c>
      <c r="V53" s="62">
        <v>0</v>
      </c>
      <c r="W53" s="66">
        <f t="shared" si="14"/>
        <v>0</v>
      </c>
    </row>
    <row r="54" spans="1:23">
      <c r="A54" s="386" t="s">
        <v>340</v>
      </c>
      <c r="B54" s="386"/>
      <c r="C54" s="386"/>
      <c r="D54" s="386"/>
      <c r="E54" s="386"/>
      <c r="F54" s="386"/>
      <c r="G54" s="6">
        <v>46</v>
      </c>
      <c r="H54" s="62">
        <v>0</v>
      </c>
      <c r="I54" s="62">
        <v>0</v>
      </c>
      <c r="J54" s="62">
        <v>0</v>
      </c>
      <c r="K54" s="62">
        <v>0</v>
      </c>
      <c r="L54" s="62">
        <v>0</v>
      </c>
      <c r="M54" s="62">
        <v>0</v>
      </c>
      <c r="N54" s="62">
        <v>2249472</v>
      </c>
      <c r="O54" s="62">
        <v>0</v>
      </c>
      <c r="P54" s="62">
        <v>0</v>
      </c>
      <c r="Q54" s="62">
        <v>0</v>
      </c>
      <c r="R54" s="62">
        <v>0</v>
      </c>
      <c r="S54" s="62">
        <v>1140526</v>
      </c>
      <c r="T54" s="62">
        <v>0</v>
      </c>
      <c r="U54" s="66">
        <f t="shared" si="13"/>
        <v>3389998</v>
      </c>
      <c r="V54" s="62">
        <v>0</v>
      </c>
      <c r="W54" s="66">
        <f t="shared" si="14"/>
        <v>3389998</v>
      </c>
    </row>
    <row r="55" spans="1:23">
      <c r="A55" s="386" t="s">
        <v>341</v>
      </c>
      <c r="B55" s="386"/>
      <c r="C55" s="386"/>
      <c r="D55" s="386"/>
      <c r="E55" s="386"/>
      <c r="F55" s="386"/>
      <c r="G55" s="6">
        <v>47</v>
      </c>
      <c r="H55" s="62">
        <v>0</v>
      </c>
      <c r="I55" s="62">
        <v>0</v>
      </c>
      <c r="J55" s="62">
        <v>0</v>
      </c>
      <c r="K55" s="62">
        <v>0</v>
      </c>
      <c r="L55" s="62">
        <v>0</v>
      </c>
      <c r="M55" s="62">
        <v>0</v>
      </c>
      <c r="N55" s="62">
        <v>0</v>
      </c>
      <c r="O55" s="62">
        <v>0</v>
      </c>
      <c r="P55" s="62">
        <v>0</v>
      </c>
      <c r="Q55" s="62">
        <v>0</v>
      </c>
      <c r="R55" s="62">
        <v>0</v>
      </c>
      <c r="S55" s="62">
        <v>284535940</v>
      </c>
      <c r="T55" s="62">
        <v>-284535940</v>
      </c>
      <c r="U55" s="66">
        <f t="shared" si="13"/>
        <v>0</v>
      </c>
      <c r="V55" s="62">
        <v>0</v>
      </c>
      <c r="W55" s="66">
        <f t="shared" si="14"/>
        <v>0</v>
      </c>
    </row>
    <row r="56" spans="1:23">
      <c r="A56" s="386" t="s">
        <v>342</v>
      </c>
      <c r="B56" s="386"/>
      <c r="C56" s="386"/>
      <c r="D56" s="386"/>
      <c r="E56" s="386"/>
      <c r="F56" s="386"/>
      <c r="G56" s="6">
        <v>48</v>
      </c>
      <c r="H56" s="62">
        <v>0</v>
      </c>
      <c r="I56" s="62">
        <v>0</v>
      </c>
      <c r="J56" s="62">
        <v>0</v>
      </c>
      <c r="K56" s="62">
        <v>0</v>
      </c>
      <c r="L56" s="62">
        <v>0</v>
      </c>
      <c r="M56" s="62">
        <v>0</v>
      </c>
      <c r="N56" s="62">
        <v>0</v>
      </c>
      <c r="O56" s="62">
        <v>0</v>
      </c>
      <c r="P56" s="62">
        <v>0</v>
      </c>
      <c r="Q56" s="62">
        <v>0</v>
      </c>
      <c r="R56" s="62">
        <v>0</v>
      </c>
      <c r="S56" s="62">
        <v>0</v>
      </c>
      <c r="T56" s="62">
        <v>0</v>
      </c>
      <c r="U56" s="66">
        <f t="shared" si="13"/>
        <v>0</v>
      </c>
      <c r="V56" s="62">
        <v>0</v>
      </c>
      <c r="W56" s="66">
        <f t="shared" si="14"/>
        <v>0</v>
      </c>
    </row>
    <row r="57" spans="1:23" ht="25.5" customHeight="1">
      <c r="A57" s="387" t="s">
        <v>379</v>
      </c>
      <c r="B57" s="387"/>
      <c r="C57" s="387"/>
      <c r="D57" s="387"/>
      <c r="E57" s="387"/>
      <c r="F57" s="387"/>
      <c r="G57" s="9">
        <v>49</v>
      </c>
      <c r="H57" s="67">
        <f>SUM(H38:H56)</f>
        <v>1672021210</v>
      </c>
      <c r="I57" s="67">
        <f t="shared" ref="I57:W57" si="15">SUM(I38:I56)</f>
        <v>5223432</v>
      </c>
      <c r="J57" s="67">
        <f t="shared" si="15"/>
        <v>83601061</v>
      </c>
      <c r="K57" s="67">
        <f t="shared" si="15"/>
        <v>136815284</v>
      </c>
      <c r="L57" s="67">
        <f t="shared" si="15"/>
        <v>124418267</v>
      </c>
      <c r="M57" s="67">
        <f t="shared" si="15"/>
        <v>0</v>
      </c>
      <c r="N57" s="67">
        <f t="shared" si="15"/>
        <v>2513434</v>
      </c>
      <c r="O57" s="67">
        <f t="shared" si="15"/>
        <v>0</v>
      </c>
      <c r="P57" s="67">
        <f t="shared" si="15"/>
        <v>872</v>
      </c>
      <c r="Q57" s="67">
        <f t="shared" si="15"/>
        <v>0</v>
      </c>
      <c r="R57" s="67">
        <f t="shared" si="15"/>
        <v>0</v>
      </c>
      <c r="S57" s="67">
        <f t="shared" si="15"/>
        <v>715882878</v>
      </c>
      <c r="T57" s="67">
        <f t="shared" si="15"/>
        <v>-329593506</v>
      </c>
      <c r="U57" s="67">
        <f t="shared" si="15"/>
        <v>2162046398</v>
      </c>
      <c r="V57" s="67">
        <f t="shared" si="15"/>
        <v>701810928</v>
      </c>
      <c r="W57" s="67">
        <f t="shared" si="15"/>
        <v>2863857326</v>
      </c>
    </row>
    <row r="58" spans="1:23">
      <c r="A58" s="388" t="s">
        <v>343</v>
      </c>
      <c r="B58" s="389"/>
      <c r="C58" s="389"/>
      <c r="D58" s="389"/>
      <c r="E58" s="389"/>
      <c r="F58" s="389"/>
      <c r="G58" s="389"/>
      <c r="H58" s="389"/>
      <c r="I58" s="389"/>
      <c r="J58" s="389"/>
      <c r="K58" s="389"/>
      <c r="L58" s="389"/>
      <c r="M58" s="389"/>
      <c r="N58" s="389"/>
      <c r="O58" s="389"/>
      <c r="P58" s="389"/>
      <c r="Q58" s="389"/>
      <c r="R58" s="389"/>
      <c r="S58" s="389"/>
      <c r="T58" s="389"/>
      <c r="U58" s="389"/>
      <c r="V58" s="389"/>
      <c r="W58" s="389"/>
    </row>
    <row r="59" spans="1:23" ht="31.5" customHeight="1">
      <c r="A59" s="384" t="s">
        <v>352</v>
      </c>
      <c r="B59" s="384"/>
      <c r="C59" s="384"/>
      <c r="D59" s="384"/>
      <c r="E59" s="384"/>
      <c r="F59" s="384"/>
      <c r="G59" s="6">
        <v>50</v>
      </c>
      <c r="H59" s="66">
        <f>SUM(H40:H48)</f>
        <v>0</v>
      </c>
      <c r="I59" s="66">
        <f t="shared" ref="I59:W59" si="16">SUM(I40:I48)</f>
        <v>0</v>
      </c>
      <c r="J59" s="66">
        <f t="shared" si="16"/>
        <v>0</v>
      </c>
      <c r="K59" s="66">
        <f t="shared" si="16"/>
        <v>0</v>
      </c>
      <c r="L59" s="66">
        <f t="shared" si="16"/>
        <v>0</v>
      </c>
      <c r="M59" s="66">
        <f t="shared" si="16"/>
        <v>0</v>
      </c>
      <c r="N59" s="66">
        <f t="shared" si="16"/>
        <v>263962</v>
      </c>
      <c r="O59" s="66">
        <f t="shared" si="16"/>
        <v>0</v>
      </c>
      <c r="P59" s="66">
        <f t="shared" si="16"/>
        <v>-60602</v>
      </c>
      <c r="Q59" s="66">
        <f t="shared" si="16"/>
        <v>0</v>
      </c>
      <c r="R59" s="66">
        <f t="shared" si="16"/>
        <v>0</v>
      </c>
      <c r="S59" s="66">
        <f t="shared" si="16"/>
        <v>0</v>
      </c>
      <c r="T59" s="66">
        <f t="shared" si="16"/>
        <v>0</v>
      </c>
      <c r="U59" s="66">
        <f t="shared" si="16"/>
        <v>203360</v>
      </c>
      <c r="V59" s="66">
        <f t="shared" si="16"/>
        <v>0</v>
      </c>
      <c r="W59" s="66">
        <f t="shared" si="16"/>
        <v>203360</v>
      </c>
    </row>
    <row r="60" spans="1:23" ht="27.75" customHeight="1">
      <c r="A60" s="384" t="s">
        <v>353</v>
      </c>
      <c r="B60" s="384"/>
      <c r="C60" s="384"/>
      <c r="D60" s="384"/>
      <c r="E60" s="384"/>
      <c r="F60" s="384"/>
      <c r="G60" s="6">
        <v>51</v>
      </c>
      <c r="H60" s="66">
        <f>H39+H59</f>
        <v>0</v>
      </c>
      <c r="I60" s="66">
        <f t="shared" ref="I60:W60" si="17">I39+I59</f>
        <v>0</v>
      </c>
      <c r="J60" s="66">
        <f t="shared" si="17"/>
        <v>0</v>
      </c>
      <c r="K60" s="66">
        <f t="shared" si="17"/>
        <v>0</v>
      </c>
      <c r="L60" s="66">
        <f t="shared" si="17"/>
        <v>0</v>
      </c>
      <c r="M60" s="66">
        <f t="shared" si="17"/>
        <v>0</v>
      </c>
      <c r="N60" s="66">
        <f t="shared" si="17"/>
        <v>263962</v>
      </c>
      <c r="O60" s="66">
        <f t="shared" si="17"/>
        <v>0</v>
      </c>
      <c r="P60" s="66">
        <f t="shared" si="17"/>
        <v>-60602</v>
      </c>
      <c r="Q60" s="66">
        <f t="shared" si="17"/>
        <v>0</v>
      </c>
      <c r="R60" s="66">
        <f t="shared" si="17"/>
        <v>0</v>
      </c>
      <c r="S60" s="66">
        <f t="shared" si="17"/>
        <v>0</v>
      </c>
      <c r="T60" s="66">
        <f t="shared" si="17"/>
        <v>-329593506</v>
      </c>
      <c r="U60" s="66">
        <f t="shared" si="17"/>
        <v>-329390146</v>
      </c>
      <c r="V60" s="66">
        <f t="shared" si="17"/>
        <v>-29212285</v>
      </c>
      <c r="W60" s="66">
        <f t="shared" si="17"/>
        <v>-358602431</v>
      </c>
    </row>
    <row r="61" spans="1:23" ht="29.25" customHeight="1">
      <c r="A61" s="385" t="s">
        <v>354</v>
      </c>
      <c r="B61" s="385"/>
      <c r="C61" s="385"/>
      <c r="D61" s="385"/>
      <c r="E61" s="385"/>
      <c r="F61" s="385"/>
      <c r="G61" s="9">
        <v>52</v>
      </c>
      <c r="H61" s="67">
        <f>SUM(H49:H56)</f>
        <v>0</v>
      </c>
      <c r="I61" s="67">
        <f t="shared" ref="I61:W61" si="18">SUM(I49:I56)</f>
        <v>0</v>
      </c>
      <c r="J61" s="67">
        <f t="shared" si="18"/>
        <v>0</v>
      </c>
      <c r="K61" s="67">
        <f t="shared" si="18"/>
        <v>0</v>
      </c>
      <c r="L61" s="67">
        <f t="shared" si="18"/>
        <v>0</v>
      </c>
      <c r="M61" s="67">
        <f t="shared" si="18"/>
        <v>0</v>
      </c>
      <c r="N61" s="67">
        <f t="shared" si="18"/>
        <v>2249472</v>
      </c>
      <c r="O61" s="67">
        <f t="shared" si="18"/>
        <v>0</v>
      </c>
      <c r="P61" s="67">
        <f t="shared" si="18"/>
        <v>0</v>
      </c>
      <c r="Q61" s="67">
        <f t="shared" si="18"/>
        <v>0</v>
      </c>
      <c r="R61" s="67">
        <f t="shared" si="18"/>
        <v>0</v>
      </c>
      <c r="S61" s="67">
        <f t="shared" si="18"/>
        <v>285676466</v>
      </c>
      <c r="T61" s="67">
        <f t="shared" si="18"/>
        <v>-284535940</v>
      </c>
      <c r="U61" s="67">
        <f t="shared" si="18"/>
        <v>3389998</v>
      </c>
      <c r="V61" s="67">
        <f t="shared" si="18"/>
        <v>0</v>
      </c>
      <c r="W61" s="67">
        <f t="shared" si="18"/>
        <v>3389998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S25:T28 N27 K27:L27 L24 I24:I26">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1"/>
  <sheetViews>
    <sheetView tabSelected="1" topLeftCell="A38" zoomScale="130" zoomScaleNormal="130" workbookViewId="0">
      <selection activeCell="H47" sqref="H47"/>
    </sheetView>
  </sheetViews>
  <sheetFormatPr defaultRowHeight="12.75"/>
  <cols>
    <col min="1" max="1" width="60.85546875" customWidth="1"/>
    <col min="2" max="2" width="11" customWidth="1"/>
    <col min="3" max="3" width="11.28515625" customWidth="1"/>
    <col min="4" max="4" width="11.85546875" customWidth="1"/>
    <col min="5" max="5" width="13.140625" customWidth="1"/>
    <col min="6" max="6" width="14.140625" customWidth="1"/>
    <col min="7" max="7" width="64" customWidth="1"/>
  </cols>
  <sheetData>
    <row r="1" spans="1:7" s="212" customFormat="1" ht="12">
      <c r="A1" s="418" t="s">
        <v>573</v>
      </c>
      <c r="B1" s="419"/>
      <c r="C1" s="419"/>
      <c r="D1" s="419"/>
      <c r="E1" s="419"/>
      <c r="F1" s="419"/>
      <c r="G1" s="419"/>
    </row>
    <row r="2" spans="1:7" s="212" customFormat="1" ht="12">
      <c r="A2" s="419"/>
      <c r="B2" s="419"/>
      <c r="C2" s="419"/>
      <c r="D2" s="419"/>
      <c r="E2" s="419"/>
      <c r="F2" s="419"/>
      <c r="G2" s="419"/>
    </row>
    <row r="3" spans="1:7" s="212" customFormat="1" ht="12">
      <c r="A3" s="419"/>
      <c r="B3" s="419"/>
      <c r="C3" s="419"/>
      <c r="D3" s="419"/>
      <c r="E3" s="419"/>
      <c r="F3" s="419"/>
      <c r="G3" s="419"/>
    </row>
    <row r="4" spans="1:7" s="212" customFormat="1" ht="12">
      <c r="A4" s="419"/>
      <c r="B4" s="419"/>
      <c r="C4" s="419"/>
      <c r="D4" s="419"/>
      <c r="E4" s="419"/>
      <c r="F4" s="419"/>
      <c r="G4" s="419"/>
    </row>
    <row r="5" spans="1:7" s="212" customFormat="1" ht="12">
      <c r="A5" s="419"/>
      <c r="B5" s="419"/>
      <c r="C5" s="419"/>
      <c r="D5" s="419"/>
      <c r="E5" s="419"/>
      <c r="F5" s="419"/>
      <c r="G5" s="419"/>
    </row>
    <row r="6" spans="1:7" s="212" customFormat="1" ht="12">
      <c r="A6" s="419"/>
      <c r="B6" s="419"/>
      <c r="C6" s="419"/>
      <c r="D6" s="419"/>
      <c r="E6" s="419"/>
      <c r="F6" s="419"/>
      <c r="G6" s="419"/>
    </row>
    <row r="7" spans="1:7" s="212" customFormat="1" ht="12">
      <c r="A7" s="419"/>
      <c r="B7" s="419"/>
      <c r="C7" s="419"/>
      <c r="D7" s="419"/>
      <c r="E7" s="419"/>
      <c r="F7" s="419"/>
      <c r="G7" s="419"/>
    </row>
    <row r="8" spans="1:7" s="212" customFormat="1" ht="12">
      <c r="A8" s="419"/>
      <c r="B8" s="419"/>
      <c r="C8" s="419"/>
      <c r="D8" s="419"/>
      <c r="E8" s="419"/>
      <c r="F8" s="419"/>
      <c r="G8" s="419"/>
    </row>
    <row r="9" spans="1:7" s="212" customFormat="1" ht="12">
      <c r="A9" s="419"/>
      <c r="B9" s="419"/>
      <c r="C9" s="419"/>
      <c r="D9" s="419"/>
      <c r="E9" s="419"/>
      <c r="F9" s="419"/>
      <c r="G9" s="419"/>
    </row>
    <row r="10" spans="1:7" s="212" customFormat="1" ht="12">
      <c r="A10" s="419"/>
      <c r="B10" s="419"/>
      <c r="C10" s="419"/>
      <c r="D10" s="419"/>
      <c r="E10" s="419"/>
      <c r="F10" s="419"/>
      <c r="G10" s="419"/>
    </row>
    <row r="11" spans="1:7" s="212" customFormat="1" ht="12">
      <c r="A11" s="419"/>
      <c r="B11" s="419"/>
      <c r="C11" s="419"/>
      <c r="D11" s="419"/>
      <c r="E11" s="419"/>
      <c r="F11" s="419"/>
      <c r="G11" s="419"/>
    </row>
    <row r="12" spans="1:7" s="212" customFormat="1" ht="12">
      <c r="A12" s="419"/>
      <c r="B12" s="419"/>
      <c r="C12" s="419"/>
      <c r="D12" s="419"/>
      <c r="E12" s="419"/>
      <c r="F12" s="419"/>
      <c r="G12" s="419"/>
    </row>
    <row r="13" spans="1:7" s="212" customFormat="1" ht="12">
      <c r="A13" s="419"/>
      <c r="B13" s="419"/>
      <c r="C13" s="419"/>
      <c r="D13" s="419"/>
      <c r="E13" s="419"/>
      <c r="F13" s="419"/>
      <c r="G13" s="419"/>
    </row>
    <row r="14" spans="1:7" s="212" customFormat="1" ht="12">
      <c r="A14" s="419"/>
      <c r="B14" s="419"/>
      <c r="C14" s="419"/>
      <c r="D14" s="419"/>
      <c r="E14" s="419"/>
      <c r="F14" s="419"/>
      <c r="G14" s="419"/>
    </row>
    <row r="15" spans="1:7" s="212" customFormat="1" ht="12">
      <c r="A15" s="419"/>
      <c r="B15" s="419"/>
      <c r="C15" s="419"/>
      <c r="D15" s="419"/>
      <c r="E15" s="419"/>
      <c r="F15" s="419"/>
      <c r="G15" s="419"/>
    </row>
    <row r="16" spans="1:7" s="212" customFormat="1" ht="12">
      <c r="A16" s="419"/>
      <c r="B16" s="419"/>
      <c r="C16" s="419"/>
      <c r="D16" s="419"/>
      <c r="E16" s="419"/>
      <c r="F16" s="419"/>
      <c r="G16" s="419"/>
    </row>
    <row r="17" spans="1:7" s="212" customFormat="1" ht="12">
      <c r="A17" s="419"/>
      <c r="B17" s="419"/>
      <c r="C17" s="419"/>
      <c r="D17" s="419"/>
      <c r="E17" s="419"/>
      <c r="F17" s="419"/>
      <c r="G17" s="419"/>
    </row>
    <row r="18" spans="1:7" s="212" customFormat="1" ht="12">
      <c r="A18" s="419"/>
      <c r="B18" s="419"/>
      <c r="C18" s="419"/>
      <c r="D18" s="419"/>
      <c r="E18" s="419"/>
      <c r="F18" s="419"/>
      <c r="G18" s="419"/>
    </row>
    <row r="19" spans="1:7" s="212" customFormat="1" ht="12">
      <c r="A19" s="419"/>
      <c r="B19" s="419"/>
      <c r="C19" s="419"/>
      <c r="D19" s="419"/>
      <c r="E19" s="419"/>
      <c r="F19" s="419"/>
      <c r="G19" s="419"/>
    </row>
    <row r="20" spans="1:7" s="212" customFormat="1" ht="12">
      <c r="A20" s="419"/>
      <c r="B20" s="419"/>
      <c r="C20" s="419"/>
      <c r="D20" s="419"/>
      <c r="E20" s="419"/>
      <c r="F20" s="419"/>
      <c r="G20" s="419"/>
    </row>
    <row r="21" spans="1:7" s="212" customFormat="1" ht="12">
      <c r="A21" s="419"/>
      <c r="B21" s="419"/>
      <c r="C21" s="419"/>
      <c r="D21" s="419"/>
      <c r="E21" s="419"/>
      <c r="F21" s="419"/>
      <c r="G21" s="419"/>
    </row>
    <row r="22" spans="1:7" s="212" customFormat="1" ht="12">
      <c r="A22" s="419"/>
      <c r="B22" s="419"/>
      <c r="C22" s="419"/>
      <c r="D22" s="419"/>
      <c r="E22" s="419"/>
      <c r="F22" s="419"/>
      <c r="G22" s="419"/>
    </row>
    <row r="23" spans="1:7" s="212" customFormat="1" ht="12">
      <c r="A23" s="419"/>
      <c r="B23" s="419"/>
      <c r="C23" s="419"/>
      <c r="D23" s="419"/>
      <c r="E23" s="419"/>
      <c r="F23" s="419"/>
      <c r="G23" s="419"/>
    </row>
    <row r="24" spans="1:7" s="212" customFormat="1" ht="12">
      <c r="A24" s="419"/>
      <c r="B24" s="419"/>
      <c r="C24" s="419"/>
      <c r="D24" s="419"/>
      <c r="E24" s="419"/>
      <c r="F24" s="419"/>
      <c r="G24" s="419"/>
    </row>
    <row r="25" spans="1:7" s="212" customFormat="1" ht="45" customHeight="1">
      <c r="A25" s="419"/>
      <c r="B25" s="419"/>
      <c r="C25" s="419"/>
      <c r="D25" s="419"/>
      <c r="E25" s="419"/>
      <c r="F25" s="419"/>
      <c r="G25" s="419"/>
    </row>
    <row r="26" spans="1:7" ht="15.75">
      <c r="A26" s="216" t="s">
        <v>590</v>
      </c>
      <c r="B26" s="141"/>
      <c r="C26" s="141"/>
      <c r="D26" s="141"/>
      <c r="E26" s="141"/>
      <c r="F26" s="141"/>
      <c r="G26" s="141"/>
    </row>
    <row r="27" spans="1:7">
      <c r="A27" s="217"/>
      <c r="B27" s="141"/>
      <c r="C27" s="141"/>
      <c r="D27" s="141"/>
      <c r="E27" s="141"/>
      <c r="F27" s="141"/>
      <c r="G27" s="141"/>
    </row>
    <row r="28" spans="1:7">
      <c r="A28" s="140" t="s">
        <v>581</v>
      </c>
      <c r="B28" s="141"/>
      <c r="C28" s="141"/>
      <c r="D28" s="141"/>
      <c r="E28" s="141"/>
      <c r="F28" s="141"/>
      <c r="G28" s="141"/>
    </row>
    <row r="29" spans="1:7" ht="15">
      <c r="A29" s="218"/>
      <c r="B29" s="141"/>
      <c r="C29" s="141"/>
      <c r="D29" s="141"/>
      <c r="E29" s="141"/>
      <c r="F29" s="141"/>
      <c r="G29" s="141"/>
    </row>
    <row r="30" spans="1:7" ht="29.25" customHeight="1">
      <c r="A30" s="416" t="s">
        <v>599</v>
      </c>
      <c r="B30" s="416"/>
      <c r="C30" s="416"/>
      <c r="D30" s="416"/>
      <c r="E30" s="416"/>
      <c r="F30" s="416"/>
      <c r="G30" s="416"/>
    </row>
    <row r="31" spans="1:7">
      <c r="A31" s="416" t="s">
        <v>582</v>
      </c>
      <c r="B31" s="416"/>
      <c r="C31" s="416"/>
      <c r="D31" s="416"/>
      <c r="E31" s="416"/>
      <c r="F31" s="416"/>
      <c r="G31" s="416"/>
    </row>
    <row r="32" spans="1:7">
      <c r="A32" s="414" t="s">
        <v>583</v>
      </c>
      <c r="B32" s="414"/>
      <c r="C32" s="414"/>
      <c r="D32" s="414"/>
      <c r="E32" s="414"/>
      <c r="F32" s="414"/>
      <c r="G32" s="414"/>
    </row>
    <row r="33" spans="1:7">
      <c r="A33" s="414" t="s">
        <v>584</v>
      </c>
      <c r="B33" s="414"/>
      <c r="C33" s="414"/>
      <c r="D33" s="414"/>
      <c r="E33" s="414"/>
      <c r="F33" s="414"/>
      <c r="G33" s="414"/>
    </row>
    <row r="34" spans="1:7">
      <c r="A34" s="414" t="s">
        <v>585</v>
      </c>
      <c r="B34" s="414"/>
      <c r="C34" s="414"/>
      <c r="D34" s="414"/>
      <c r="E34" s="414"/>
      <c r="F34" s="414"/>
      <c r="G34" s="414"/>
    </row>
    <row r="35" spans="1:7">
      <c r="A35" s="414" t="s">
        <v>586</v>
      </c>
      <c r="B35" s="414"/>
      <c r="C35" s="414"/>
      <c r="D35" s="414"/>
      <c r="E35" s="414"/>
      <c r="F35" s="414"/>
      <c r="G35" s="414"/>
    </row>
    <row r="36" spans="1:7">
      <c r="A36" s="414" t="s">
        <v>587</v>
      </c>
      <c r="B36" s="414"/>
      <c r="C36" s="414"/>
      <c r="D36" s="414"/>
      <c r="E36" s="414"/>
      <c r="F36" s="414"/>
      <c r="G36" s="414"/>
    </row>
    <row r="37" spans="1:7">
      <c r="A37" s="219" t="s">
        <v>588</v>
      </c>
      <c r="B37" s="141"/>
      <c r="C37" s="141"/>
      <c r="D37" s="141"/>
      <c r="E37" s="141"/>
      <c r="F37" s="141"/>
      <c r="G37" s="141"/>
    </row>
    <row r="38" spans="1:7">
      <c r="A38" s="414" t="s">
        <v>589</v>
      </c>
      <c r="B38" s="414"/>
      <c r="C38" s="414"/>
      <c r="D38" s="414"/>
      <c r="E38" s="414"/>
      <c r="F38" s="414"/>
      <c r="G38" s="414"/>
    </row>
    <row r="39" spans="1:7" ht="17.25" customHeight="1">
      <c r="A39" s="415" t="s">
        <v>591</v>
      </c>
      <c r="B39" s="415"/>
      <c r="C39" s="415"/>
      <c r="D39" s="415"/>
      <c r="E39" s="415"/>
      <c r="F39" s="415"/>
      <c r="G39" s="415"/>
    </row>
    <row r="40" spans="1:7" ht="17.25" customHeight="1">
      <c r="A40" s="415" t="s">
        <v>592</v>
      </c>
      <c r="B40" s="415"/>
      <c r="C40" s="415"/>
      <c r="D40" s="415"/>
      <c r="E40" s="415"/>
      <c r="F40" s="415"/>
      <c r="G40" s="415"/>
    </row>
    <row r="41" spans="1:7">
      <c r="A41" s="141"/>
      <c r="B41" s="141"/>
      <c r="C41" s="141"/>
      <c r="D41" s="141"/>
      <c r="E41" s="141"/>
      <c r="F41" s="141"/>
      <c r="G41" s="141"/>
    </row>
    <row r="42" spans="1:7">
      <c r="A42" s="140" t="s">
        <v>463</v>
      </c>
      <c r="B42" s="141"/>
      <c r="C42" s="141"/>
      <c r="D42" s="141"/>
      <c r="E42" s="141"/>
      <c r="F42" s="141"/>
      <c r="G42" s="141"/>
    </row>
    <row r="43" spans="1:7">
      <c r="A43" s="142" t="s">
        <v>464</v>
      </c>
      <c r="B43" s="141"/>
      <c r="C43" s="141"/>
      <c r="D43" s="141"/>
      <c r="E43" s="141"/>
      <c r="F43" s="141"/>
      <c r="G43" s="141"/>
    </row>
    <row r="44" spans="1:7" ht="42.75" customHeight="1">
      <c r="A44" s="416" t="s">
        <v>594</v>
      </c>
      <c r="B44" s="416"/>
      <c r="C44" s="416"/>
      <c r="D44" s="416"/>
      <c r="E44" s="416"/>
      <c r="F44" s="416"/>
      <c r="G44" s="416"/>
    </row>
    <row r="45" spans="1:7">
      <c r="A45" s="143"/>
      <c r="B45" s="141"/>
      <c r="C45" s="141"/>
      <c r="D45" s="141"/>
      <c r="E45" s="141"/>
      <c r="F45" s="141"/>
      <c r="G45" s="141"/>
    </row>
    <row r="46" spans="1:7">
      <c r="A46" s="142" t="s">
        <v>465</v>
      </c>
      <c r="B46" s="141"/>
      <c r="C46" s="141"/>
      <c r="D46" s="141"/>
      <c r="E46" s="141"/>
      <c r="F46" s="141"/>
      <c r="G46" s="141"/>
    </row>
    <row r="47" spans="1:7" ht="39" customHeight="1">
      <c r="A47" s="416" t="s">
        <v>600</v>
      </c>
      <c r="B47" s="416"/>
      <c r="C47" s="416"/>
      <c r="D47" s="416"/>
      <c r="E47" s="416"/>
      <c r="F47" s="416"/>
      <c r="G47" s="416"/>
    </row>
    <row r="48" spans="1:7">
      <c r="A48" s="143"/>
      <c r="B48" s="141"/>
      <c r="C48" s="141"/>
      <c r="D48" s="141"/>
      <c r="E48" s="141"/>
      <c r="F48" s="141"/>
      <c r="G48" s="141"/>
    </row>
    <row r="49" spans="1:7">
      <c r="A49" s="142" t="s">
        <v>466</v>
      </c>
      <c r="B49" s="141"/>
      <c r="C49" s="141"/>
      <c r="D49" s="141"/>
      <c r="E49" s="141"/>
      <c r="F49" s="141"/>
      <c r="G49" s="141"/>
    </row>
    <row r="50" spans="1:7" ht="79.150000000000006" customHeight="1">
      <c r="A50" s="416" t="s">
        <v>598</v>
      </c>
      <c r="B50" s="416"/>
      <c r="C50" s="416"/>
      <c r="D50" s="416"/>
      <c r="E50" s="416"/>
      <c r="F50" s="416"/>
      <c r="G50" s="416"/>
    </row>
    <row r="51" spans="1:7">
      <c r="A51" s="143"/>
      <c r="B51" s="141"/>
      <c r="C51" s="141"/>
      <c r="D51" s="141"/>
      <c r="E51" s="141"/>
      <c r="F51" s="141"/>
      <c r="G51" s="141"/>
    </row>
    <row r="52" spans="1:7">
      <c r="A52" s="142" t="s">
        <v>467</v>
      </c>
      <c r="B52" s="141"/>
      <c r="C52" s="141"/>
      <c r="D52" s="141"/>
      <c r="E52" s="141"/>
      <c r="F52" s="141"/>
      <c r="G52" s="141"/>
    </row>
    <row r="53" spans="1:7" ht="28.5" customHeight="1">
      <c r="A53" s="416" t="s">
        <v>574</v>
      </c>
      <c r="B53" s="416"/>
      <c r="C53" s="416"/>
      <c r="D53" s="416"/>
      <c r="E53" s="416"/>
      <c r="F53" s="416"/>
      <c r="G53" s="416"/>
    </row>
    <row r="54" spans="1:7" ht="42" customHeight="1">
      <c r="A54" s="416" t="s">
        <v>468</v>
      </c>
      <c r="B54" s="416"/>
      <c r="C54" s="416"/>
      <c r="D54" s="416"/>
      <c r="E54" s="416"/>
      <c r="F54" s="416"/>
      <c r="G54" s="416"/>
    </row>
    <row r="55" spans="1:7" ht="17.25" customHeight="1">
      <c r="A55" s="421" t="s">
        <v>596</v>
      </c>
      <c r="B55" s="421"/>
      <c r="C55" s="421"/>
      <c r="D55" s="421"/>
      <c r="E55" s="421"/>
      <c r="F55" s="421"/>
      <c r="G55" s="421"/>
    </row>
    <row r="56" spans="1:7" ht="32.25" customHeight="1">
      <c r="A56" s="416" t="s">
        <v>469</v>
      </c>
      <c r="B56" s="416"/>
      <c r="C56" s="416"/>
      <c r="D56" s="416"/>
      <c r="E56" s="416"/>
      <c r="F56" s="416"/>
      <c r="G56" s="416"/>
    </row>
    <row r="57" spans="1:7" ht="21.6" customHeight="1">
      <c r="A57" s="416" t="s">
        <v>575</v>
      </c>
      <c r="B57" s="416"/>
      <c r="C57" s="416"/>
      <c r="D57" s="416"/>
      <c r="E57" s="416"/>
      <c r="F57" s="416"/>
      <c r="G57" s="416"/>
    </row>
    <row r="58" spans="1:7" ht="16.5" customHeight="1">
      <c r="A58" s="217" t="s">
        <v>597</v>
      </c>
      <c r="B58" s="141"/>
      <c r="C58" s="141"/>
      <c r="D58" s="141"/>
      <c r="E58" s="141"/>
      <c r="F58" s="141"/>
      <c r="G58" s="141"/>
    </row>
    <row r="59" spans="1:7">
      <c r="A59" s="141"/>
      <c r="B59" s="141"/>
      <c r="C59" s="141"/>
      <c r="D59" s="141"/>
      <c r="E59" s="141"/>
      <c r="F59" s="141"/>
      <c r="G59" s="141"/>
    </row>
    <row r="60" spans="1:7">
      <c r="A60" s="140" t="s">
        <v>470</v>
      </c>
      <c r="B60" s="141"/>
      <c r="C60" s="141"/>
      <c r="D60" s="141"/>
      <c r="E60" s="141"/>
      <c r="F60" s="141"/>
      <c r="G60" s="141"/>
    </row>
    <row r="61" spans="1:7">
      <c r="A61" s="141"/>
      <c r="B61" s="141"/>
      <c r="C61" s="141"/>
      <c r="D61" s="141"/>
      <c r="E61" s="141"/>
      <c r="F61" s="141"/>
      <c r="G61" s="141"/>
    </row>
    <row r="62" spans="1:7" ht="24" customHeight="1">
      <c r="A62" s="416" t="s">
        <v>471</v>
      </c>
      <c r="B62" s="416"/>
      <c r="C62" s="416"/>
      <c r="D62" s="416"/>
      <c r="E62" s="416"/>
      <c r="F62" s="416"/>
      <c r="G62" s="416"/>
    </row>
    <row r="63" spans="1:7" ht="41.45" customHeight="1">
      <c r="A63" s="416" t="s">
        <v>472</v>
      </c>
      <c r="B63" s="416"/>
      <c r="C63" s="416"/>
      <c r="D63" s="416"/>
      <c r="E63" s="416"/>
      <c r="F63" s="416"/>
      <c r="G63" s="416"/>
    </row>
    <row r="64" spans="1:7">
      <c r="A64" s="141"/>
      <c r="B64" s="141"/>
      <c r="C64" s="141"/>
      <c r="D64" s="141"/>
      <c r="E64" s="141"/>
      <c r="F64" s="141"/>
      <c r="G64" s="141"/>
    </row>
    <row r="65" spans="1:7">
      <c r="A65" s="415" t="s">
        <v>566</v>
      </c>
      <c r="B65" s="415"/>
      <c r="C65" s="415"/>
      <c r="D65" s="415"/>
      <c r="E65" s="415"/>
      <c r="F65" s="415"/>
      <c r="G65" s="415"/>
    </row>
    <row r="66" spans="1:7">
      <c r="A66" s="205"/>
      <c r="B66" s="205"/>
      <c r="C66" s="205"/>
      <c r="D66" s="205"/>
      <c r="E66" s="205"/>
      <c r="F66" s="205"/>
      <c r="G66" s="205"/>
    </row>
    <row r="67" spans="1:7" ht="13.5" thickBot="1">
      <c r="A67" s="155" t="s">
        <v>473</v>
      </c>
      <c r="B67" s="156"/>
      <c r="C67" s="156"/>
      <c r="D67" s="156"/>
      <c r="E67" s="156"/>
      <c r="F67" s="207"/>
      <c r="G67" s="213"/>
    </row>
    <row r="68" spans="1:7" ht="34.5" thickBot="1">
      <c r="A68" s="145" t="s">
        <v>474</v>
      </c>
      <c r="B68" s="146" t="s">
        <v>475</v>
      </c>
      <c r="C68" s="146" t="s">
        <v>476</v>
      </c>
      <c r="D68" s="146" t="s">
        <v>477</v>
      </c>
      <c r="E68" s="146" t="s">
        <v>478</v>
      </c>
      <c r="F68" s="205"/>
      <c r="G68" s="141"/>
    </row>
    <row r="69" spans="1:7">
      <c r="A69" s="148" t="s">
        <v>479</v>
      </c>
      <c r="B69" s="149">
        <v>1577913.4240799989</v>
      </c>
      <c r="C69" s="149">
        <v>513758.52119</v>
      </c>
      <c r="D69" s="149">
        <v>171665.77570000003</v>
      </c>
      <c r="E69" s="149">
        <v>2263337.7209699987</v>
      </c>
      <c r="F69" s="205"/>
      <c r="G69" s="141"/>
    </row>
    <row r="70" spans="1:7" ht="13.5" thickBot="1">
      <c r="A70" s="148" t="s">
        <v>480</v>
      </c>
      <c r="B70" s="150">
        <v>-1968.5424399999999</v>
      </c>
      <c r="C70" s="150">
        <v>-143.88487000000001</v>
      </c>
      <c r="D70" s="150">
        <v>-121906.5508</v>
      </c>
      <c r="E70" s="150">
        <v>-124017.97811</v>
      </c>
      <c r="F70" s="205"/>
      <c r="G70" s="141"/>
    </row>
    <row r="71" spans="1:7">
      <c r="A71" s="148" t="s">
        <v>481</v>
      </c>
      <c r="B71" s="151">
        <v>1575945.8816399989</v>
      </c>
      <c r="C71" s="151">
        <v>513614.63631999999</v>
      </c>
      <c r="D71" s="151">
        <v>49759.22490000003</v>
      </c>
      <c r="E71" s="151">
        <v>2139319.7428599987</v>
      </c>
      <c r="F71" s="205"/>
      <c r="G71" s="141"/>
    </row>
    <row r="72" spans="1:7">
      <c r="A72" s="152"/>
      <c r="B72" s="153"/>
      <c r="C72" s="153"/>
      <c r="D72" s="153"/>
      <c r="E72" s="156"/>
      <c r="F72" s="205"/>
      <c r="G72" s="141"/>
    </row>
    <row r="73" spans="1:7">
      <c r="A73" s="148" t="s">
        <v>482</v>
      </c>
      <c r="B73" s="149">
        <v>312458.95766000001</v>
      </c>
      <c r="C73" s="149">
        <v>108694.47843</v>
      </c>
      <c r="D73" s="149">
        <v>53360.968460000004</v>
      </c>
      <c r="E73" s="149">
        <v>474514.40455000004</v>
      </c>
      <c r="F73" s="205"/>
      <c r="G73" s="141"/>
    </row>
    <row r="74" spans="1:7">
      <c r="A74" s="148" t="s">
        <v>483</v>
      </c>
      <c r="B74" s="149">
        <v>-38814.675970000004</v>
      </c>
      <c r="C74" s="149">
        <v>-17666.236830000002</v>
      </c>
      <c r="D74" s="149">
        <v>-5376.7846300000001</v>
      </c>
      <c r="E74" s="149">
        <v>-61857.697430000007</v>
      </c>
      <c r="F74" s="205"/>
      <c r="G74" s="141"/>
    </row>
    <row r="75" spans="1:7">
      <c r="A75" s="148" t="s">
        <v>484</v>
      </c>
      <c r="B75" s="149">
        <v>25149.471980000002</v>
      </c>
      <c r="C75" s="149">
        <v>5785.9766399999999</v>
      </c>
      <c r="D75" s="149">
        <v>1035.5033800000001</v>
      </c>
      <c r="E75" s="149">
        <v>31970.952000000005</v>
      </c>
      <c r="F75" s="205"/>
      <c r="G75" s="141"/>
    </row>
    <row r="76" spans="1:7" ht="13.5" thickBot="1">
      <c r="A76" s="148" t="s">
        <v>485</v>
      </c>
      <c r="B76" s="150">
        <v>807707.74080999999</v>
      </c>
      <c r="C76" s="150">
        <v>345498.91452453792</v>
      </c>
      <c r="D76" s="150">
        <v>-315976.70152</v>
      </c>
      <c r="E76" s="150">
        <v>837229.95381453785</v>
      </c>
      <c r="F76" s="205"/>
      <c r="G76" s="141"/>
    </row>
    <row r="77" spans="1:7">
      <c r="A77" s="206" t="s">
        <v>567</v>
      </c>
      <c r="B77" s="209">
        <v>3499356.7679099999</v>
      </c>
      <c r="C77" s="209">
        <v>1480753.9532399999</v>
      </c>
      <c r="D77" s="209">
        <v>682100.37699999986</v>
      </c>
      <c r="E77" s="210">
        <v>5662211.09815</v>
      </c>
      <c r="F77" s="205"/>
      <c r="G77" s="141"/>
    </row>
    <row r="78" spans="1:7" ht="13.5" thickBot="1">
      <c r="A78" s="169" t="s">
        <v>568</v>
      </c>
      <c r="B78" s="208">
        <v>1860939.2379300001</v>
      </c>
      <c r="C78" s="208">
        <v>801510.83383000002</v>
      </c>
      <c r="D78" s="208">
        <v>390590.22882999998</v>
      </c>
      <c r="E78" s="211">
        <v>3053040.3005900001</v>
      </c>
      <c r="F78" s="205"/>
      <c r="G78" s="141"/>
    </row>
    <row r="79" spans="1:7">
      <c r="A79" s="205"/>
      <c r="B79" s="205"/>
      <c r="C79" s="205"/>
      <c r="D79" s="205"/>
      <c r="E79" s="205"/>
      <c r="G79" s="213"/>
    </row>
    <row r="80" spans="1:7">
      <c r="A80" s="141" t="s">
        <v>486</v>
      </c>
      <c r="B80" s="141"/>
      <c r="C80" s="141"/>
      <c r="D80" s="141"/>
      <c r="E80" s="141"/>
      <c r="F80" s="141"/>
      <c r="G80" s="141"/>
    </row>
    <row r="81" spans="1:7" s="147" customFormat="1">
      <c r="A81" s="420" t="s">
        <v>569</v>
      </c>
      <c r="B81" s="420"/>
      <c r="C81" s="420"/>
      <c r="D81" s="420"/>
      <c r="E81" s="420"/>
      <c r="F81" s="420"/>
      <c r="G81" s="420"/>
    </row>
    <row r="82" spans="1:7" s="147" customFormat="1">
      <c r="A82" s="154"/>
      <c r="B82" s="154"/>
      <c r="C82" s="154"/>
      <c r="D82" s="154"/>
      <c r="E82" s="154"/>
      <c r="F82" s="154"/>
      <c r="G82" s="154"/>
    </row>
    <row r="83" spans="1:7" s="147" customFormat="1" ht="13.5" thickBot="1">
      <c r="A83" s="155" t="s">
        <v>473</v>
      </c>
      <c r="B83" s="156"/>
      <c r="C83" s="156"/>
      <c r="D83" s="156"/>
      <c r="E83" s="156"/>
      <c r="F83" s="156"/>
      <c r="G83" s="154"/>
    </row>
    <row r="84" spans="1:7" s="147" customFormat="1" ht="34.5" thickBot="1">
      <c r="A84" s="145" t="s">
        <v>474</v>
      </c>
      <c r="B84" s="146" t="s">
        <v>475</v>
      </c>
      <c r="C84" s="146" t="s">
        <v>476</v>
      </c>
      <c r="D84" s="146" t="s">
        <v>477</v>
      </c>
      <c r="E84" s="146" t="s">
        <v>478</v>
      </c>
      <c r="F84" s="154"/>
      <c r="G84" s="154"/>
    </row>
    <row r="85" spans="1:7" s="147" customFormat="1">
      <c r="A85" s="148" t="s">
        <v>479</v>
      </c>
      <c r="B85" s="149">
        <v>338572.41954000003</v>
      </c>
      <c r="C85" s="149">
        <v>292000.31458999991</v>
      </c>
      <c r="D85" s="149">
        <v>53849.254799999995</v>
      </c>
      <c r="E85" s="149">
        <v>684421.98892999999</v>
      </c>
      <c r="F85" s="154"/>
      <c r="G85" s="154"/>
    </row>
    <row r="86" spans="1:7" s="147" customFormat="1" ht="13.5" thickBot="1">
      <c r="A86" s="148" t="s">
        <v>480</v>
      </c>
      <c r="B86" s="150">
        <v>-681.33671000000004</v>
      </c>
      <c r="C86" s="150">
        <v>-28.836770000000001</v>
      </c>
      <c r="D86" s="150">
        <v>-41233.357550000001</v>
      </c>
      <c r="E86" s="150">
        <v>-41942.531029999998</v>
      </c>
      <c r="F86" s="154"/>
      <c r="G86" s="154"/>
    </row>
    <row r="87" spans="1:7" s="147" customFormat="1">
      <c r="A87" s="148" t="s">
        <v>481</v>
      </c>
      <c r="B87" s="151">
        <v>337891.08283000003</v>
      </c>
      <c r="C87" s="151">
        <v>291971.47781999991</v>
      </c>
      <c r="D87" s="151">
        <v>12615.897249999995</v>
      </c>
      <c r="E87" s="151">
        <v>642479.45790000004</v>
      </c>
      <c r="F87" s="154"/>
      <c r="G87" s="154"/>
    </row>
    <row r="88" spans="1:7" s="147" customFormat="1">
      <c r="A88" s="152"/>
      <c r="B88" s="153"/>
      <c r="C88" s="153"/>
      <c r="D88" s="153"/>
      <c r="E88" s="156"/>
      <c r="F88" s="154"/>
      <c r="G88" s="154"/>
    </row>
    <row r="89" spans="1:7" s="147" customFormat="1">
      <c r="A89" s="148" t="s">
        <v>482</v>
      </c>
      <c r="B89" s="149">
        <v>314881.66081000003</v>
      </c>
      <c r="C89" s="149">
        <v>127271.21905000003</v>
      </c>
      <c r="D89" s="149">
        <v>54291.164469999996</v>
      </c>
      <c r="E89" s="149">
        <v>496444.04433000006</v>
      </c>
      <c r="F89" s="154"/>
      <c r="G89" s="154"/>
    </row>
    <row r="90" spans="1:7" s="147" customFormat="1">
      <c r="A90" s="148" t="s">
        <v>483</v>
      </c>
      <c r="B90" s="149">
        <v>-55805.013880000006</v>
      </c>
      <c r="C90" s="149">
        <v>-26785.573069999999</v>
      </c>
      <c r="D90" s="149">
        <v>-22050.049029999998</v>
      </c>
      <c r="E90" s="149">
        <v>-104640.63597999999</v>
      </c>
      <c r="F90" s="154"/>
      <c r="G90" s="154"/>
    </row>
    <row r="91" spans="1:7" s="147" customFormat="1">
      <c r="A91" s="148" t="s">
        <v>484</v>
      </c>
      <c r="B91" s="149">
        <v>1119.2519600000001</v>
      </c>
      <c r="C91" s="149">
        <v>208.44225</v>
      </c>
      <c r="D91" s="149">
        <v>205.04056</v>
      </c>
      <c r="E91" s="149">
        <v>1532</v>
      </c>
      <c r="F91" s="154"/>
      <c r="G91" s="154"/>
    </row>
    <row r="92" spans="1:7" s="147" customFormat="1" ht="13.5" thickBot="1">
      <c r="A92" s="148" t="s">
        <v>485</v>
      </c>
      <c r="B92" s="150">
        <v>128073.74061999997</v>
      </c>
      <c r="C92" s="150">
        <v>209664.39184000005</v>
      </c>
      <c r="D92" s="150">
        <v>-158407.48374</v>
      </c>
      <c r="E92" s="150">
        <v>179330.64872</v>
      </c>
      <c r="F92" s="154"/>
      <c r="G92" s="154"/>
    </row>
    <row r="93" spans="1:7" s="147" customFormat="1">
      <c r="A93" s="206" t="s">
        <v>567</v>
      </c>
      <c r="B93" s="209">
        <v>3537740.7689800002</v>
      </c>
      <c r="C93" s="209">
        <v>1515515.70664</v>
      </c>
      <c r="D93" s="209">
        <v>714073.34633000009</v>
      </c>
      <c r="E93" s="210">
        <v>5767329.8219499998</v>
      </c>
      <c r="F93" s="154"/>
      <c r="G93" s="154"/>
    </row>
    <row r="94" spans="1:7" ht="13.5" thickBot="1">
      <c r="A94" s="169" t="s">
        <v>568</v>
      </c>
      <c r="B94" s="208">
        <v>2275138.7966100001</v>
      </c>
      <c r="C94" s="208">
        <v>1020575.1458300002</v>
      </c>
      <c r="D94" s="208">
        <v>508117.49067000009</v>
      </c>
      <c r="E94" s="211">
        <v>3803831.4331100006</v>
      </c>
      <c r="G94" s="141"/>
    </row>
    <row r="95" spans="1:7">
      <c r="A95" s="206"/>
      <c r="B95" s="141"/>
      <c r="C95" s="141"/>
      <c r="D95" s="141"/>
      <c r="E95" s="141"/>
      <c r="G95" s="141"/>
    </row>
    <row r="96" spans="1:7">
      <c r="A96" s="415" t="s">
        <v>488</v>
      </c>
      <c r="B96" s="415"/>
      <c r="C96" s="415"/>
      <c r="D96" s="415"/>
      <c r="E96" s="415"/>
      <c r="F96" s="415"/>
      <c r="G96" s="415"/>
    </row>
    <row r="97" spans="1:7">
      <c r="A97" s="141"/>
      <c r="B97" s="141"/>
      <c r="C97" s="141"/>
      <c r="D97" s="141"/>
      <c r="E97" s="141"/>
      <c r="F97" s="141"/>
      <c r="G97" s="141"/>
    </row>
    <row r="98" spans="1:7">
      <c r="A98" s="415" t="s">
        <v>489</v>
      </c>
      <c r="B98" s="415"/>
      <c r="C98" s="415"/>
      <c r="D98" s="415"/>
      <c r="E98" s="415"/>
      <c r="F98" s="415"/>
      <c r="G98" s="415"/>
    </row>
    <row r="99" spans="1:7">
      <c r="A99" s="141"/>
      <c r="B99" s="141"/>
      <c r="C99" s="141"/>
      <c r="D99" s="141"/>
      <c r="E99" s="141"/>
      <c r="F99" s="141"/>
      <c r="G99" s="141"/>
    </row>
    <row r="100" spans="1:7" ht="13.5" thickBot="1">
      <c r="A100" s="159" t="s">
        <v>473</v>
      </c>
      <c r="B100" s="157"/>
      <c r="C100" s="166"/>
      <c r="D100" s="141"/>
      <c r="E100" s="141"/>
      <c r="F100" s="141"/>
      <c r="G100" s="141"/>
    </row>
    <row r="101" spans="1:7" ht="13.5" thickBot="1">
      <c r="A101" s="167" t="s">
        <v>474</v>
      </c>
      <c r="B101" s="158" t="s">
        <v>571</v>
      </c>
      <c r="C101" s="158" t="s">
        <v>572</v>
      </c>
      <c r="D101" s="141"/>
      <c r="E101" s="141"/>
      <c r="F101" s="141"/>
      <c r="G101" s="141"/>
    </row>
    <row r="102" spans="1:7">
      <c r="A102" s="159" t="s">
        <v>490</v>
      </c>
      <c r="B102" s="157"/>
      <c r="C102" s="157"/>
      <c r="D102" s="141"/>
      <c r="E102" s="141"/>
      <c r="F102" s="141"/>
      <c r="G102" s="141"/>
    </row>
    <row r="103" spans="1:7">
      <c r="A103" s="160" t="s">
        <v>491</v>
      </c>
      <c r="B103" s="161">
        <v>2263337.7209699987</v>
      </c>
      <c r="C103" s="161">
        <v>684421.98892999999</v>
      </c>
      <c r="D103" s="141"/>
      <c r="E103" s="141"/>
      <c r="F103" s="141"/>
      <c r="G103" s="141"/>
    </row>
    <row r="104" spans="1:7" ht="13.5" thickBot="1">
      <c r="A104" s="160" t="s">
        <v>492</v>
      </c>
      <c r="B104" s="161">
        <v>-124017.97811</v>
      </c>
      <c r="C104" s="161">
        <v>-41942.531029999998</v>
      </c>
      <c r="D104" s="141"/>
      <c r="E104" s="141"/>
      <c r="F104" s="141"/>
      <c r="G104" s="141"/>
    </row>
    <row r="105" spans="1:7" ht="13.5" thickBot="1">
      <c r="A105" s="159" t="s">
        <v>493</v>
      </c>
      <c r="B105" s="168">
        <v>2139319.7428599987</v>
      </c>
      <c r="C105" s="168">
        <v>642479.45790000004</v>
      </c>
      <c r="D105" s="141"/>
      <c r="E105" s="141"/>
      <c r="F105" s="141"/>
      <c r="G105" s="141"/>
    </row>
    <row r="106" spans="1:7">
      <c r="A106" s="157"/>
      <c r="B106" s="157"/>
      <c r="C106" s="157"/>
      <c r="D106" s="141"/>
      <c r="E106" s="141"/>
      <c r="F106" s="141"/>
      <c r="G106" s="141"/>
    </row>
    <row r="107" spans="1:7">
      <c r="A107" s="159" t="s">
        <v>494</v>
      </c>
      <c r="B107" s="157"/>
      <c r="C107" s="157"/>
      <c r="D107" s="141"/>
      <c r="E107" s="141"/>
      <c r="F107" s="141"/>
      <c r="G107" s="141"/>
    </row>
    <row r="108" spans="1:7">
      <c r="A108" s="160" t="s">
        <v>495</v>
      </c>
      <c r="B108" s="161">
        <v>837229.95381453796</v>
      </c>
      <c r="C108" s="161">
        <v>179330.64872</v>
      </c>
      <c r="D108" s="141"/>
      <c r="E108" s="141"/>
      <c r="F108" s="141"/>
      <c r="G108" s="141"/>
    </row>
    <row r="109" spans="1:7">
      <c r="A109" s="160" t="s">
        <v>496</v>
      </c>
      <c r="B109" s="161">
        <v>-555421.13616999995</v>
      </c>
      <c r="C109" s="161">
        <v>-553840.96479000011</v>
      </c>
      <c r="D109" s="141"/>
      <c r="E109" s="141"/>
      <c r="F109" s="141"/>
      <c r="G109" s="141"/>
    </row>
    <row r="110" spans="1:7" ht="13.5" thickBot="1">
      <c r="A110" s="160" t="s">
        <v>593</v>
      </c>
      <c r="B110" s="161">
        <v>-49337.047259999999</v>
      </c>
      <c r="C110" s="161">
        <v>-126539.26406</v>
      </c>
      <c r="D110" s="141"/>
      <c r="E110" s="141"/>
      <c r="F110" s="141"/>
      <c r="G110" s="141"/>
    </row>
    <row r="111" spans="1:7" ht="13.5" thickBot="1">
      <c r="A111" s="169" t="s">
        <v>497</v>
      </c>
      <c r="B111" s="168">
        <v>232471.77038453802</v>
      </c>
      <c r="C111" s="168">
        <v>-501048.58013000013</v>
      </c>
      <c r="D111" s="141"/>
      <c r="E111" s="141"/>
      <c r="F111" s="141"/>
      <c r="G111" s="141"/>
    </row>
    <row r="112" spans="1:7">
      <c r="A112" s="141"/>
      <c r="B112" s="141"/>
      <c r="C112" s="141"/>
      <c r="D112" s="141"/>
      <c r="E112" s="141"/>
      <c r="F112" s="141"/>
      <c r="G112" s="141"/>
    </row>
    <row r="113" spans="1:7">
      <c r="A113" s="415" t="s">
        <v>498</v>
      </c>
      <c r="B113" s="415"/>
      <c r="C113" s="415"/>
      <c r="D113" s="415"/>
      <c r="E113" s="415"/>
      <c r="F113" s="415"/>
      <c r="G113" s="415"/>
    </row>
    <row r="114" spans="1:7">
      <c r="A114" s="141"/>
      <c r="B114" s="141"/>
      <c r="C114" s="141"/>
      <c r="D114" s="141"/>
      <c r="E114" s="141"/>
      <c r="F114" s="141"/>
      <c r="G114" s="141"/>
    </row>
    <row r="115" spans="1:7" ht="13.5" thickBot="1">
      <c r="A115" s="169" t="s">
        <v>473</v>
      </c>
      <c r="B115" s="170"/>
      <c r="C115" s="170"/>
      <c r="D115" s="170"/>
      <c r="E115" s="171"/>
      <c r="F115" s="141"/>
      <c r="G115" s="141"/>
    </row>
    <row r="116" spans="1:7" ht="13.5" thickBot="1">
      <c r="A116" s="422" t="s">
        <v>474</v>
      </c>
      <c r="B116" s="424" t="s">
        <v>487</v>
      </c>
      <c r="C116" s="424"/>
      <c r="D116" s="424" t="s">
        <v>570</v>
      </c>
      <c r="E116" s="424"/>
      <c r="F116" s="141"/>
      <c r="G116" s="141"/>
    </row>
    <row r="117" spans="1:7" ht="13.5" thickBot="1">
      <c r="A117" s="423"/>
      <c r="B117" s="172" t="s">
        <v>499</v>
      </c>
      <c r="C117" s="158" t="s">
        <v>500</v>
      </c>
      <c r="D117" s="172" t="s">
        <v>499</v>
      </c>
      <c r="E117" s="158" t="s">
        <v>500</v>
      </c>
      <c r="F117" s="141"/>
      <c r="G117" s="141"/>
    </row>
    <row r="118" spans="1:7">
      <c r="A118" s="159" t="s">
        <v>501</v>
      </c>
      <c r="B118" s="162">
        <v>5662211</v>
      </c>
      <c r="C118" s="162">
        <v>3053040</v>
      </c>
      <c r="D118" s="162">
        <v>5767329.8219499998</v>
      </c>
      <c r="E118" s="162">
        <v>3803832.4331100006</v>
      </c>
      <c r="F118" s="141"/>
      <c r="G118" s="141"/>
    </row>
    <row r="119" spans="1:7">
      <c r="A119" s="160" t="s">
        <v>502</v>
      </c>
      <c r="B119" s="161">
        <v>3499357</v>
      </c>
      <c r="C119" s="161">
        <v>1860939</v>
      </c>
      <c r="D119" s="161">
        <v>3537740.7689800002</v>
      </c>
      <c r="E119" s="161">
        <v>2275138.7966100001</v>
      </c>
      <c r="F119" s="141"/>
      <c r="G119" s="141"/>
    </row>
    <row r="120" spans="1:7">
      <c r="A120" s="160" t="s">
        <v>503</v>
      </c>
      <c r="B120" s="161">
        <v>1480754</v>
      </c>
      <c r="C120" s="161">
        <v>801511</v>
      </c>
      <c r="D120" s="161">
        <v>1515515.70664</v>
      </c>
      <c r="E120" s="161">
        <v>1020575.1458300002</v>
      </c>
      <c r="F120" s="141"/>
      <c r="G120" s="141"/>
    </row>
    <row r="121" spans="1:7">
      <c r="A121" s="160" t="s">
        <v>504</v>
      </c>
      <c r="B121" s="161">
        <v>682100</v>
      </c>
      <c r="C121" s="161">
        <v>390590</v>
      </c>
      <c r="D121" s="161">
        <v>714073.34633000009</v>
      </c>
      <c r="E121" s="161">
        <v>508118.49067000009</v>
      </c>
      <c r="F121" s="141"/>
      <c r="G121" s="141"/>
    </row>
    <row r="122" spans="1:7">
      <c r="A122" s="157"/>
      <c r="B122" s="161"/>
      <c r="C122" s="161"/>
      <c r="D122" s="161"/>
      <c r="E122" s="161"/>
      <c r="F122" s="141"/>
      <c r="G122" s="141"/>
    </row>
    <row r="123" spans="1:7">
      <c r="A123" s="159" t="s">
        <v>505</v>
      </c>
      <c r="B123" s="162">
        <v>833091</v>
      </c>
      <c r="C123" s="162">
        <v>223192</v>
      </c>
      <c r="D123" s="162">
        <v>1112253.2573699134</v>
      </c>
      <c r="E123" s="162">
        <v>211894.31827316628</v>
      </c>
      <c r="F123" s="141"/>
      <c r="G123" s="141"/>
    </row>
    <row r="124" spans="1:7">
      <c r="A124" s="160" t="s">
        <v>506</v>
      </c>
      <c r="B124" s="161">
        <v>47668</v>
      </c>
      <c r="C124" s="161">
        <v>0</v>
      </c>
      <c r="D124" s="161">
        <v>46024.207399999999</v>
      </c>
      <c r="E124" s="161">
        <v>0</v>
      </c>
      <c r="F124" s="141"/>
      <c r="G124" s="141"/>
    </row>
    <row r="125" spans="1:7">
      <c r="A125" s="160" t="s">
        <v>507</v>
      </c>
      <c r="B125" s="161">
        <v>391</v>
      </c>
      <c r="C125" s="161">
        <v>0</v>
      </c>
      <c r="D125" s="161">
        <v>317.05385000000018</v>
      </c>
      <c r="E125" s="161">
        <v>0</v>
      </c>
      <c r="F125" s="141"/>
      <c r="G125" s="141"/>
    </row>
    <row r="126" spans="1:7">
      <c r="A126" s="160" t="s">
        <v>508</v>
      </c>
      <c r="B126" s="161">
        <v>801</v>
      </c>
      <c r="C126" s="161">
        <v>0</v>
      </c>
      <c r="D126" s="161">
        <v>702.27386999999806</v>
      </c>
      <c r="E126" s="161">
        <v>0</v>
      </c>
      <c r="F126" s="141"/>
      <c r="G126" s="141"/>
    </row>
    <row r="127" spans="1:7">
      <c r="A127" s="160" t="s">
        <v>509</v>
      </c>
      <c r="B127" s="161">
        <v>550143</v>
      </c>
      <c r="C127" s="161">
        <v>0</v>
      </c>
      <c r="D127" s="161">
        <v>665932.89994056337</v>
      </c>
      <c r="E127" s="161">
        <v>0</v>
      </c>
      <c r="F127" s="141"/>
      <c r="G127" s="141"/>
    </row>
    <row r="128" spans="1:7">
      <c r="A128" s="160" t="s">
        <v>510</v>
      </c>
      <c r="B128" s="161">
        <v>4258</v>
      </c>
      <c r="C128" s="161">
        <v>0</v>
      </c>
      <c r="D128" s="161">
        <v>733.20582675000003</v>
      </c>
      <c r="E128" s="161">
        <v>0</v>
      </c>
      <c r="F128" s="141"/>
      <c r="G128" s="141"/>
    </row>
    <row r="129" spans="1:7">
      <c r="A129" s="160" t="s">
        <v>511</v>
      </c>
      <c r="B129" s="161">
        <v>35858</v>
      </c>
      <c r="C129" s="161">
        <v>0</v>
      </c>
      <c r="D129" s="161">
        <v>67134.478489999994</v>
      </c>
      <c r="E129" s="161">
        <v>0</v>
      </c>
      <c r="F129" s="141"/>
      <c r="G129" s="141"/>
    </row>
    <row r="130" spans="1:7">
      <c r="A130" s="160" t="s">
        <v>512</v>
      </c>
      <c r="B130" s="161">
        <v>193832</v>
      </c>
      <c r="C130" s="161">
        <v>63046</v>
      </c>
      <c r="D130" s="161">
        <v>331410.13799259998</v>
      </c>
      <c r="E130" s="161">
        <v>58292.359233166302</v>
      </c>
      <c r="F130" s="141"/>
      <c r="G130" s="141"/>
    </row>
    <row r="131" spans="1:7">
      <c r="A131" s="160" t="s">
        <v>513</v>
      </c>
      <c r="B131" s="161">
        <v>0</v>
      </c>
      <c r="C131" s="161">
        <v>71822</v>
      </c>
      <c r="D131" s="161">
        <v>0</v>
      </c>
      <c r="E131" s="161">
        <v>65206.160600000003</v>
      </c>
      <c r="F131" s="141"/>
      <c r="G131" s="141"/>
    </row>
    <row r="132" spans="1:7">
      <c r="A132" s="160" t="s">
        <v>514</v>
      </c>
      <c r="B132" s="161">
        <v>0</v>
      </c>
      <c r="C132" s="161">
        <v>18294</v>
      </c>
      <c r="D132" s="161">
        <v>0</v>
      </c>
      <c r="E132" s="161">
        <v>13993.647499999999</v>
      </c>
      <c r="F132" s="141"/>
      <c r="G132" s="141"/>
    </row>
    <row r="133" spans="1:7">
      <c r="A133" s="160" t="s">
        <v>515</v>
      </c>
      <c r="B133" s="161">
        <v>140</v>
      </c>
      <c r="C133" s="161">
        <v>17048</v>
      </c>
      <c r="D133" s="161">
        <v>0</v>
      </c>
      <c r="E133" s="161">
        <v>16981.984390000001</v>
      </c>
      <c r="F133" s="141"/>
      <c r="G133" s="141"/>
    </row>
    <row r="134" spans="1:7" ht="13.5" thickBot="1">
      <c r="A134" s="160" t="s">
        <v>516</v>
      </c>
      <c r="B134" s="161">
        <v>0</v>
      </c>
      <c r="C134" s="161">
        <v>52982</v>
      </c>
      <c r="D134" s="161">
        <v>0</v>
      </c>
      <c r="E134" s="161">
        <v>57420.166549999994</v>
      </c>
      <c r="F134" s="141"/>
      <c r="G134" s="141"/>
    </row>
    <row r="135" spans="1:7" ht="13.5" thickBot="1">
      <c r="A135" s="169" t="s">
        <v>478</v>
      </c>
      <c r="B135" s="168">
        <v>6495302</v>
      </c>
      <c r="C135" s="168">
        <v>3276232</v>
      </c>
      <c r="D135" s="168">
        <v>6879583.0793199129</v>
      </c>
      <c r="E135" s="168">
        <v>4015725.7513831668</v>
      </c>
      <c r="F135" s="141"/>
      <c r="G135" s="141"/>
    </row>
    <row r="136" spans="1:7">
      <c r="A136" s="141"/>
      <c r="B136" s="141"/>
      <c r="C136" s="141"/>
      <c r="D136" s="141"/>
      <c r="E136" s="141"/>
      <c r="F136" s="141"/>
      <c r="G136" s="141"/>
    </row>
    <row r="137" spans="1:7">
      <c r="A137" s="415" t="s">
        <v>517</v>
      </c>
      <c r="B137" s="415"/>
      <c r="C137" s="415"/>
      <c r="D137" s="415"/>
      <c r="E137" s="415"/>
      <c r="F137" s="415"/>
      <c r="G137" s="415"/>
    </row>
    <row r="138" spans="1:7">
      <c r="A138" s="141"/>
      <c r="B138" s="141"/>
      <c r="C138" s="141"/>
      <c r="D138" s="141"/>
      <c r="E138" s="141"/>
      <c r="F138" s="141"/>
      <c r="G138" s="141"/>
    </row>
    <row r="139" spans="1:7" ht="13.5" thickBot="1">
      <c r="A139" s="169" t="s">
        <v>473</v>
      </c>
      <c r="B139" s="170"/>
      <c r="C139" s="171"/>
      <c r="D139" s="141"/>
      <c r="E139" s="141"/>
      <c r="F139" s="141"/>
      <c r="G139" s="141"/>
    </row>
    <row r="140" spans="1:7" ht="13.5" thickBot="1">
      <c r="A140" s="173" t="s">
        <v>474</v>
      </c>
      <c r="B140" s="158" t="s">
        <v>571</v>
      </c>
      <c r="C140" s="158" t="s">
        <v>572</v>
      </c>
      <c r="D140" s="141"/>
      <c r="E140" s="141"/>
      <c r="F140" s="141"/>
      <c r="G140" s="141"/>
    </row>
    <row r="141" spans="1:7">
      <c r="A141" s="160" t="s">
        <v>518</v>
      </c>
      <c r="B141" s="161">
        <v>199586.10772999999</v>
      </c>
      <c r="C141" s="161">
        <v>82720.98795000001</v>
      </c>
      <c r="D141" s="141"/>
      <c r="E141" s="141"/>
      <c r="F141" s="141"/>
      <c r="G141" s="141"/>
    </row>
    <row r="142" spans="1:7" ht="13.5" thickBot="1">
      <c r="A142" s="160" t="s">
        <v>519</v>
      </c>
      <c r="B142" s="161">
        <v>1939733.6351300001</v>
      </c>
      <c r="C142" s="161">
        <v>559758.46995000006</v>
      </c>
      <c r="D142" s="141"/>
      <c r="E142" s="141"/>
      <c r="F142" s="141"/>
      <c r="G142" s="141"/>
    </row>
    <row r="143" spans="1:7" ht="13.5" thickBot="1">
      <c r="A143" s="170"/>
      <c r="B143" s="168">
        <v>2139319.7428600001</v>
      </c>
      <c r="C143" s="168">
        <v>642479.45790000004</v>
      </c>
      <c r="D143" s="141"/>
      <c r="E143" s="141"/>
      <c r="F143" s="141"/>
      <c r="G143" s="141"/>
    </row>
    <row r="144" spans="1:7">
      <c r="A144" s="141"/>
      <c r="B144" s="141"/>
      <c r="C144" s="141"/>
      <c r="D144" s="141"/>
      <c r="E144" s="141"/>
      <c r="F144" s="141"/>
      <c r="G144" s="141"/>
    </row>
    <row r="145" spans="1:7">
      <c r="A145" s="415" t="s">
        <v>520</v>
      </c>
      <c r="B145" s="415"/>
      <c r="C145" s="415"/>
      <c r="D145" s="415"/>
      <c r="E145" s="415"/>
      <c r="F145" s="415"/>
      <c r="G145" s="415"/>
    </row>
    <row r="146" spans="1:7">
      <c r="A146" s="141"/>
      <c r="B146" s="141"/>
      <c r="C146" s="141"/>
      <c r="D146" s="141"/>
      <c r="E146" s="141"/>
      <c r="F146" s="141"/>
      <c r="G146" s="141"/>
    </row>
    <row r="147" spans="1:7" ht="13.5" thickBot="1">
      <c r="A147" s="174" t="s">
        <v>519</v>
      </c>
      <c r="B147" s="425" t="s">
        <v>473</v>
      </c>
      <c r="C147" s="425"/>
      <c r="D147" s="425"/>
      <c r="E147" s="425"/>
      <c r="F147" s="141"/>
      <c r="G147" s="141"/>
    </row>
    <row r="148" spans="1:7" ht="13.5" thickBot="1">
      <c r="A148" s="173" t="s">
        <v>474</v>
      </c>
      <c r="B148" s="172" t="s">
        <v>571</v>
      </c>
      <c r="C148" s="172" t="s">
        <v>521</v>
      </c>
      <c r="D148" s="172" t="s">
        <v>572</v>
      </c>
      <c r="E148" s="172" t="s">
        <v>521</v>
      </c>
      <c r="F148" s="141"/>
      <c r="G148" s="141"/>
    </row>
    <row r="149" spans="1:7">
      <c r="A149" s="175" t="s">
        <v>522</v>
      </c>
      <c r="B149" s="161">
        <v>1709607.3943599998</v>
      </c>
      <c r="C149" s="176">
        <v>88.136142169098548</v>
      </c>
      <c r="D149" s="161">
        <v>503445.23739999998</v>
      </c>
      <c r="E149" s="176">
        <v>89.939708610761343</v>
      </c>
      <c r="F149" s="141"/>
      <c r="G149" s="141"/>
    </row>
    <row r="150" spans="1:7" ht="13.5" thickBot="1">
      <c r="A150" s="175" t="s">
        <v>523</v>
      </c>
      <c r="B150" s="161">
        <v>230127.24077</v>
      </c>
      <c r="C150" s="176">
        <v>11.863857830901459</v>
      </c>
      <c r="D150" s="161">
        <v>56313.232550000001</v>
      </c>
      <c r="E150" s="176">
        <v>10.060291389238655</v>
      </c>
      <c r="F150" s="141"/>
      <c r="G150" s="141"/>
    </row>
    <row r="151" spans="1:7" ht="13.5" thickBot="1">
      <c r="A151" s="170"/>
      <c r="B151" s="168">
        <v>1939733.6351299998</v>
      </c>
      <c r="C151" s="177">
        <v>100</v>
      </c>
      <c r="D151" s="168">
        <v>559758.46994999994</v>
      </c>
      <c r="E151" s="177">
        <v>100</v>
      </c>
      <c r="F151" s="141"/>
      <c r="G151" s="141"/>
    </row>
    <row r="152" spans="1:7">
      <c r="A152" s="141"/>
      <c r="B152" s="141"/>
      <c r="C152" s="141"/>
      <c r="D152" s="141"/>
      <c r="E152" s="141"/>
      <c r="F152" s="141"/>
      <c r="G152" s="141"/>
    </row>
    <row r="153" spans="1:7">
      <c r="A153" s="426" t="s">
        <v>524</v>
      </c>
      <c r="B153" s="426"/>
      <c r="C153" s="426"/>
      <c r="D153" s="426"/>
      <c r="E153" s="426"/>
      <c r="F153" s="426"/>
      <c r="G153" s="426"/>
    </row>
    <row r="154" spans="1:7">
      <c r="A154" s="143"/>
      <c r="B154" s="141"/>
      <c r="C154" s="141"/>
      <c r="D154" s="141"/>
      <c r="E154" s="141"/>
      <c r="F154" s="141"/>
      <c r="G154" s="141"/>
    </row>
    <row r="155" spans="1:7" ht="26.25" customHeight="1">
      <c r="A155" s="421" t="s">
        <v>576</v>
      </c>
      <c r="B155" s="421"/>
      <c r="C155" s="421"/>
      <c r="D155" s="421"/>
      <c r="E155" s="421"/>
      <c r="F155" s="421"/>
      <c r="G155" s="421"/>
    </row>
    <row r="156" spans="1:7">
      <c r="A156" s="178"/>
      <c r="B156" s="141"/>
      <c r="C156" s="141"/>
      <c r="D156" s="141"/>
      <c r="E156" s="141"/>
      <c r="F156" s="141"/>
      <c r="G156" s="141"/>
    </row>
    <row r="157" spans="1:7">
      <c r="A157" s="141"/>
      <c r="B157" s="141"/>
      <c r="C157" s="141"/>
      <c r="D157" s="141"/>
      <c r="E157" s="141"/>
      <c r="F157" s="141"/>
      <c r="G157" s="141"/>
    </row>
    <row r="158" spans="1:7">
      <c r="A158" s="140" t="s">
        <v>525</v>
      </c>
      <c r="B158" s="141"/>
      <c r="C158" s="141"/>
      <c r="D158" s="141"/>
      <c r="E158" s="141"/>
      <c r="F158" s="141"/>
      <c r="G158" s="141"/>
    </row>
    <row r="159" spans="1:7">
      <c r="A159" s="141"/>
      <c r="B159" s="141"/>
      <c r="C159" s="141"/>
      <c r="D159" s="141"/>
      <c r="E159" s="141"/>
      <c r="F159" s="141"/>
      <c r="G159" s="141"/>
    </row>
    <row r="160" spans="1:7" ht="37.700000000000003" customHeight="1">
      <c r="A160" s="416" t="s">
        <v>526</v>
      </c>
      <c r="B160" s="416"/>
      <c r="C160" s="416"/>
      <c r="D160" s="416"/>
      <c r="E160" s="416"/>
      <c r="F160" s="416"/>
      <c r="G160" s="416"/>
    </row>
    <row r="161" spans="1:7">
      <c r="A161" s="416" t="s">
        <v>527</v>
      </c>
      <c r="B161" s="416"/>
      <c r="C161" s="416"/>
      <c r="D161" s="416"/>
      <c r="E161" s="416"/>
      <c r="F161" s="416"/>
      <c r="G161" s="416"/>
    </row>
    <row r="162" spans="1:7" ht="21.75" customHeight="1">
      <c r="A162" s="416" t="s">
        <v>528</v>
      </c>
      <c r="B162" s="416"/>
      <c r="C162" s="416"/>
      <c r="D162" s="416"/>
      <c r="E162" s="416"/>
      <c r="F162" s="416"/>
      <c r="G162" s="416"/>
    </row>
    <row r="163" spans="1:7">
      <c r="A163" s="179"/>
      <c r="B163" s="179"/>
      <c r="C163" s="179"/>
      <c r="D163" s="179"/>
      <c r="E163" s="179"/>
      <c r="F163" s="179"/>
      <c r="G163" s="179"/>
    </row>
    <row r="164" spans="1:7">
      <c r="A164" s="180" t="s">
        <v>529</v>
      </c>
      <c r="B164" s="179"/>
      <c r="C164" s="179"/>
      <c r="D164" s="179"/>
      <c r="E164" s="179"/>
      <c r="F164" s="179"/>
      <c r="G164" s="179"/>
    </row>
    <row r="165" spans="1:7" ht="29.25" customHeight="1">
      <c r="A165" s="416" t="s">
        <v>530</v>
      </c>
      <c r="B165" s="416"/>
      <c r="C165" s="416"/>
      <c r="D165" s="416"/>
      <c r="E165" s="416"/>
      <c r="F165" s="416"/>
      <c r="G165" s="416"/>
    </row>
    <row r="166" spans="1:7">
      <c r="A166" s="427" t="s">
        <v>531</v>
      </c>
      <c r="B166" s="427"/>
      <c r="C166" s="427"/>
      <c r="D166" s="427"/>
      <c r="E166" s="427"/>
      <c r="F166" s="427"/>
      <c r="G166" s="427"/>
    </row>
    <row r="167" spans="1:7">
      <c r="A167" s="427" t="s">
        <v>532</v>
      </c>
      <c r="B167" s="427"/>
      <c r="C167" s="427"/>
      <c r="D167" s="427"/>
      <c r="E167" s="427"/>
      <c r="F167" s="427"/>
      <c r="G167" s="427"/>
    </row>
    <row r="168" spans="1:7">
      <c r="A168" s="427" t="s">
        <v>533</v>
      </c>
      <c r="B168" s="427"/>
      <c r="C168" s="427"/>
      <c r="D168" s="427"/>
      <c r="E168" s="427"/>
      <c r="F168" s="427"/>
      <c r="G168" s="427"/>
    </row>
    <row r="169" spans="1:7">
      <c r="A169" s="179"/>
      <c r="B169" s="179"/>
      <c r="C169" s="179"/>
      <c r="D169" s="179"/>
      <c r="E169" s="179"/>
      <c r="F169" s="179"/>
      <c r="G169" s="179"/>
    </row>
    <row r="170" spans="1:7">
      <c r="A170" s="428" t="s">
        <v>534</v>
      </c>
      <c r="B170" s="428"/>
      <c r="C170" s="428"/>
      <c r="D170" s="428"/>
      <c r="E170" s="428"/>
      <c r="F170" s="428"/>
      <c r="G170" s="428"/>
    </row>
    <row r="171" spans="1:7">
      <c r="A171" s="141"/>
      <c r="B171" s="141"/>
      <c r="C171" s="141"/>
      <c r="D171" s="141"/>
      <c r="E171" s="141"/>
      <c r="F171" s="141"/>
      <c r="G171" s="141"/>
    </row>
    <row r="172" spans="1:7" ht="13.5" thickBot="1">
      <c r="A172" s="181" t="s">
        <v>535</v>
      </c>
      <c r="B172" s="429"/>
      <c r="C172" s="429"/>
      <c r="D172" s="429"/>
      <c r="E172" s="429"/>
      <c r="F172" s="141"/>
      <c r="G172" s="141"/>
    </row>
    <row r="173" spans="1:7" ht="13.5" thickBot="1">
      <c r="A173" s="167" t="s">
        <v>474</v>
      </c>
      <c r="B173" s="158" t="s">
        <v>536</v>
      </c>
      <c r="C173" s="158" t="s">
        <v>537</v>
      </c>
      <c r="D173" s="158" t="s">
        <v>538</v>
      </c>
      <c r="E173" s="158" t="s">
        <v>478</v>
      </c>
      <c r="F173" s="141"/>
      <c r="G173" s="141"/>
    </row>
    <row r="174" spans="1:7">
      <c r="A174" s="181"/>
      <c r="B174" s="175"/>
      <c r="C174" s="175"/>
      <c r="D174" s="175"/>
      <c r="E174" s="175"/>
      <c r="F174" s="141"/>
      <c r="G174" s="141"/>
    </row>
    <row r="175" spans="1:7">
      <c r="A175" s="181" t="s">
        <v>487</v>
      </c>
      <c r="B175" s="175"/>
      <c r="C175" s="175"/>
      <c r="D175" s="175"/>
      <c r="E175" s="175"/>
      <c r="F175" s="141"/>
      <c r="G175" s="141"/>
    </row>
    <row r="176" spans="1:7">
      <c r="A176" s="159" t="s">
        <v>539</v>
      </c>
      <c r="B176" s="157"/>
      <c r="C176" s="157"/>
      <c r="D176" s="157"/>
      <c r="E176" s="157"/>
      <c r="F176" s="141"/>
      <c r="G176" s="141"/>
    </row>
    <row r="177" spans="1:7">
      <c r="A177" s="175" t="s">
        <v>540</v>
      </c>
      <c r="B177" s="157">
        <v>391</v>
      </c>
      <c r="C177" s="157" t="s">
        <v>541</v>
      </c>
      <c r="D177" s="157" t="s">
        <v>541</v>
      </c>
      <c r="E177" s="157">
        <v>391</v>
      </c>
      <c r="F177" s="141"/>
      <c r="G177" s="141"/>
    </row>
    <row r="178" spans="1:7" ht="13.5" thickBot="1">
      <c r="A178" s="175" t="s">
        <v>542</v>
      </c>
      <c r="B178" s="182" t="s">
        <v>541</v>
      </c>
      <c r="C178" s="182">
        <v>140</v>
      </c>
      <c r="D178" s="182" t="s">
        <v>541</v>
      </c>
      <c r="E178" s="182">
        <v>140</v>
      </c>
      <c r="F178" s="141"/>
      <c r="G178" s="141"/>
    </row>
    <row r="179" spans="1:7" ht="13.5" thickBot="1">
      <c r="A179" s="181" t="s">
        <v>543</v>
      </c>
      <c r="B179" s="158">
        <v>391</v>
      </c>
      <c r="C179" s="158">
        <v>140</v>
      </c>
      <c r="D179" s="158" t="s">
        <v>541</v>
      </c>
      <c r="E179" s="158">
        <v>531</v>
      </c>
      <c r="F179" s="141"/>
      <c r="G179" s="141"/>
    </row>
    <row r="180" spans="1:7">
      <c r="A180" s="181" t="s">
        <v>544</v>
      </c>
      <c r="B180" s="144"/>
      <c r="C180" s="144"/>
      <c r="D180" s="144"/>
      <c r="E180" s="144"/>
      <c r="F180" s="141"/>
      <c r="G180" s="141"/>
    </row>
    <row r="181" spans="1:7" ht="13.5" thickBot="1">
      <c r="A181" s="175" t="s">
        <v>542</v>
      </c>
      <c r="B181" s="182" t="s">
        <v>541</v>
      </c>
      <c r="C181" s="183">
        <v>17048</v>
      </c>
      <c r="D181" s="182" t="s">
        <v>541</v>
      </c>
      <c r="E181" s="183">
        <v>17048</v>
      </c>
      <c r="F181" s="141"/>
      <c r="G181" s="141"/>
    </row>
    <row r="182" spans="1:7" ht="13.5" thickBot="1">
      <c r="A182" s="181" t="s">
        <v>545</v>
      </c>
      <c r="B182" s="158" t="s">
        <v>541</v>
      </c>
      <c r="C182" s="184">
        <v>17048</v>
      </c>
      <c r="D182" s="184" t="s">
        <v>541</v>
      </c>
      <c r="E182" s="184">
        <v>17048</v>
      </c>
      <c r="F182" s="141"/>
      <c r="G182" s="141"/>
    </row>
    <row r="183" spans="1:7">
      <c r="A183" s="181"/>
      <c r="B183" s="185"/>
      <c r="C183" s="185"/>
      <c r="D183" s="185"/>
      <c r="E183" s="185"/>
      <c r="F183" s="141"/>
      <c r="G183" s="141"/>
    </row>
    <row r="184" spans="1:7">
      <c r="A184" s="159" t="s">
        <v>570</v>
      </c>
      <c r="B184" s="144"/>
      <c r="C184" s="144"/>
      <c r="D184" s="144"/>
      <c r="E184" s="144"/>
      <c r="F184" s="141"/>
      <c r="G184" s="141"/>
    </row>
    <row r="185" spans="1:7">
      <c r="A185" s="159" t="s">
        <v>539</v>
      </c>
      <c r="B185" s="144"/>
      <c r="C185" s="144"/>
      <c r="D185" s="144"/>
      <c r="E185" s="144"/>
      <c r="F185" s="141"/>
      <c r="G185" s="141"/>
    </row>
    <row r="186" spans="1:7" ht="13.5" thickBot="1">
      <c r="A186" s="175" t="s">
        <v>540</v>
      </c>
      <c r="B186" s="144">
        <v>317</v>
      </c>
      <c r="C186" s="144" t="s">
        <v>541</v>
      </c>
      <c r="D186" s="144" t="s">
        <v>541</v>
      </c>
      <c r="E186" s="144">
        <v>317</v>
      </c>
      <c r="F186" s="141"/>
      <c r="G186" s="141"/>
    </row>
    <row r="187" spans="1:7" ht="13.5" thickBot="1">
      <c r="A187" s="181" t="s">
        <v>543</v>
      </c>
      <c r="B187" s="158">
        <v>317</v>
      </c>
      <c r="C187" s="158" t="s">
        <v>541</v>
      </c>
      <c r="D187" s="158" t="s">
        <v>541</v>
      </c>
      <c r="E187" s="158">
        <v>317</v>
      </c>
      <c r="F187" s="141"/>
      <c r="G187" s="141"/>
    </row>
    <row r="188" spans="1:7">
      <c r="A188" s="181" t="s">
        <v>544</v>
      </c>
      <c r="B188" s="144"/>
      <c r="C188" s="144"/>
      <c r="D188" s="144"/>
      <c r="E188" s="144"/>
      <c r="F188" s="141"/>
      <c r="G188" s="141"/>
    </row>
    <row r="189" spans="1:7" ht="13.5" thickBot="1">
      <c r="A189" s="175" t="s">
        <v>542</v>
      </c>
      <c r="B189" s="182" t="s">
        <v>541</v>
      </c>
      <c r="C189" s="183">
        <v>16982</v>
      </c>
      <c r="D189" s="182" t="s">
        <v>541</v>
      </c>
      <c r="E189" s="183">
        <v>16982</v>
      </c>
      <c r="F189" s="141"/>
      <c r="G189" s="141"/>
    </row>
    <row r="190" spans="1:7" ht="13.5" thickBot="1">
      <c r="A190" s="181" t="s">
        <v>545</v>
      </c>
      <c r="B190" s="158" t="s">
        <v>541</v>
      </c>
      <c r="C190" s="184">
        <v>16982</v>
      </c>
      <c r="D190" s="184" t="s">
        <v>541</v>
      </c>
      <c r="E190" s="184">
        <v>16982</v>
      </c>
      <c r="F190" s="141"/>
      <c r="G190" s="141"/>
    </row>
    <row r="191" spans="1:7">
      <c r="A191" s="141"/>
      <c r="B191" s="141"/>
      <c r="C191" s="141"/>
      <c r="D191" s="141"/>
      <c r="E191" s="141"/>
      <c r="F191" s="141"/>
      <c r="G191" s="141"/>
    </row>
    <row r="192" spans="1:7">
      <c r="A192" s="141"/>
      <c r="B192" s="141"/>
      <c r="C192" s="141"/>
      <c r="D192" s="141"/>
      <c r="E192" s="141"/>
      <c r="F192" s="141"/>
      <c r="G192" s="141"/>
    </row>
    <row r="193" spans="1:7">
      <c r="A193" s="140" t="s">
        <v>546</v>
      </c>
      <c r="B193" s="141"/>
      <c r="C193" s="141"/>
      <c r="D193" s="141"/>
      <c r="E193" s="141"/>
      <c r="F193" s="141"/>
      <c r="G193" s="141"/>
    </row>
    <row r="194" spans="1:7">
      <c r="A194" s="141"/>
      <c r="B194" s="141"/>
      <c r="C194" s="141"/>
      <c r="D194" s="141"/>
      <c r="E194" s="141"/>
      <c r="F194" s="141"/>
      <c r="G194" s="141"/>
    </row>
    <row r="195" spans="1:7">
      <c r="A195" s="416" t="s">
        <v>577</v>
      </c>
      <c r="B195" s="416"/>
      <c r="C195" s="416"/>
      <c r="D195" s="416"/>
      <c r="E195" s="416"/>
      <c r="F195" s="416"/>
      <c r="G195" s="416"/>
    </row>
    <row r="196" spans="1:7">
      <c r="A196" s="143"/>
      <c r="B196" s="141"/>
      <c r="C196" s="141"/>
      <c r="D196" s="141"/>
      <c r="E196" s="141"/>
      <c r="F196" s="141"/>
      <c r="G196" s="141"/>
    </row>
    <row r="197" spans="1:7">
      <c r="A197" s="143" t="s">
        <v>547</v>
      </c>
      <c r="B197" s="141"/>
      <c r="C197" s="141"/>
      <c r="D197" s="141"/>
      <c r="E197" s="141"/>
      <c r="F197" s="141"/>
      <c r="G197" s="141"/>
    </row>
    <row r="198" spans="1:7">
      <c r="A198" s="141"/>
      <c r="B198" s="141"/>
      <c r="C198" s="141"/>
      <c r="D198" s="141"/>
      <c r="E198" s="141"/>
      <c r="F198" s="141"/>
      <c r="G198" s="141"/>
    </row>
    <row r="199" spans="1:7" ht="13.5" thickBot="1">
      <c r="A199" s="160"/>
      <c r="B199" s="171" t="s">
        <v>473</v>
      </c>
      <c r="C199" s="141"/>
      <c r="D199" s="141"/>
      <c r="E199" s="141"/>
      <c r="F199" s="141"/>
      <c r="G199" s="141"/>
    </row>
    <row r="200" spans="1:7" ht="13.5" thickBot="1">
      <c r="A200" s="167" t="s">
        <v>474</v>
      </c>
      <c r="B200" s="172" t="s">
        <v>572</v>
      </c>
      <c r="C200" s="141"/>
      <c r="D200" s="141"/>
      <c r="E200" s="141"/>
      <c r="F200" s="141"/>
      <c r="G200" s="141"/>
    </row>
    <row r="201" spans="1:7" ht="13.5" thickBot="1">
      <c r="A201" s="160" t="s">
        <v>548</v>
      </c>
      <c r="B201" s="163">
        <v>48.174890500000004</v>
      </c>
      <c r="C201" s="141"/>
      <c r="D201" s="141"/>
      <c r="E201" s="141"/>
      <c r="F201" s="141"/>
      <c r="G201" s="141"/>
    </row>
    <row r="202" spans="1:7" ht="13.5" thickBot="1">
      <c r="A202" s="160" t="s">
        <v>549</v>
      </c>
      <c r="B202" s="163">
        <v>-142290.963775157</v>
      </c>
      <c r="C202" s="141"/>
      <c r="D202" s="141"/>
      <c r="E202" s="141"/>
      <c r="F202" s="141"/>
      <c r="G202" s="141"/>
    </row>
    <row r="203" spans="1:7" ht="13.5" thickBot="1">
      <c r="A203" s="169" t="s">
        <v>550</v>
      </c>
      <c r="B203" s="164">
        <v>-142242.788884657</v>
      </c>
      <c r="C203" s="141"/>
      <c r="D203" s="141"/>
      <c r="E203" s="141"/>
      <c r="F203" s="141"/>
      <c r="G203" s="141"/>
    </row>
    <row r="204" spans="1:7">
      <c r="A204" s="186"/>
      <c r="B204" s="186"/>
      <c r="C204" s="186"/>
      <c r="D204" s="141"/>
      <c r="E204" s="141"/>
      <c r="F204" s="141"/>
      <c r="G204" s="141"/>
    </row>
    <row r="205" spans="1:7">
      <c r="A205" s="140" t="s">
        <v>551</v>
      </c>
      <c r="B205" s="141"/>
      <c r="C205" s="141"/>
      <c r="D205" s="141"/>
      <c r="E205" s="141"/>
      <c r="F205" s="141"/>
      <c r="G205" s="141"/>
    </row>
    <row r="206" spans="1:7">
      <c r="A206" s="141"/>
      <c r="B206" s="141"/>
      <c r="C206" s="141"/>
      <c r="D206" s="141"/>
      <c r="E206" s="141"/>
      <c r="F206" s="141"/>
      <c r="G206" s="141"/>
    </row>
    <row r="207" spans="1:7">
      <c r="A207" s="142" t="s">
        <v>552</v>
      </c>
      <c r="B207" s="141"/>
      <c r="C207" s="141"/>
      <c r="D207" s="141"/>
      <c r="E207" s="141"/>
      <c r="F207" s="141"/>
      <c r="G207" s="141"/>
    </row>
    <row r="208" spans="1:7" ht="27.75" customHeight="1">
      <c r="A208" s="416" t="s">
        <v>580</v>
      </c>
      <c r="B208" s="416"/>
      <c r="C208" s="416"/>
      <c r="D208" s="416"/>
      <c r="E208" s="416"/>
      <c r="F208" s="416"/>
      <c r="G208" s="416"/>
    </row>
    <row r="209" spans="1:7">
      <c r="A209" s="142" t="s">
        <v>553</v>
      </c>
      <c r="B209" s="141"/>
      <c r="C209" s="141"/>
      <c r="D209" s="141"/>
      <c r="E209" s="141"/>
      <c r="F209" s="141"/>
      <c r="G209" s="141"/>
    </row>
    <row r="210" spans="1:7">
      <c r="A210" s="416" t="s">
        <v>554</v>
      </c>
      <c r="B210" s="416"/>
      <c r="C210" s="416"/>
      <c r="D210" s="416"/>
      <c r="E210" s="416"/>
      <c r="F210" s="416"/>
      <c r="G210" s="416"/>
    </row>
    <row r="211" spans="1:7">
      <c r="A211" s="141"/>
      <c r="B211" s="141"/>
      <c r="C211" s="141"/>
      <c r="D211" s="141"/>
      <c r="E211" s="141"/>
      <c r="F211" s="141"/>
      <c r="G211" s="141"/>
    </row>
    <row r="212" spans="1:7" ht="13.5" thickBot="1">
      <c r="A212" s="187" t="s">
        <v>473</v>
      </c>
      <c r="B212" s="172"/>
      <c r="C212" s="141"/>
      <c r="D212" s="141"/>
      <c r="E212" s="141"/>
      <c r="F212" s="141"/>
      <c r="G212" s="141"/>
    </row>
    <row r="213" spans="1:7" ht="13.5" thickBot="1">
      <c r="A213" s="188"/>
      <c r="B213" s="172" t="s">
        <v>572</v>
      </c>
      <c r="C213" s="141"/>
      <c r="D213" s="141"/>
      <c r="E213" s="141"/>
      <c r="F213" s="141"/>
      <c r="G213" s="141"/>
    </row>
    <row r="214" spans="1:7">
      <c r="A214" s="189"/>
      <c r="B214" s="157"/>
      <c r="C214" s="141"/>
      <c r="D214" s="141"/>
      <c r="E214" s="141"/>
      <c r="F214" s="141"/>
      <c r="G214" s="141"/>
    </row>
    <row r="215" spans="1:7">
      <c r="A215" s="190" t="s">
        <v>555</v>
      </c>
      <c r="B215" s="149">
        <v>-329593.50667029561</v>
      </c>
      <c r="C215" s="141"/>
      <c r="D215" s="141"/>
      <c r="E215" s="141"/>
      <c r="F215" s="141"/>
      <c r="G215" s="141"/>
    </row>
    <row r="216" spans="1:7" ht="13.5" thickBot="1">
      <c r="A216" s="190" t="s">
        <v>556</v>
      </c>
      <c r="B216" s="191">
        <v>121887907</v>
      </c>
      <c r="C216" s="141"/>
      <c r="D216" s="141"/>
      <c r="E216" s="141"/>
      <c r="F216" s="141"/>
      <c r="G216" s="141"/>
    </row>
    <row r="217" spans="1:7" ht="13.5" thickBot="1">
      <c r="A217" s="192" t="s">
        <v>557</v>
      </c>
      <c r="B217" s="193">
        <v>-2.7040706070233496</v>
      </c>
      <c r="C217" s="141"/>
      <c r="D217" s="141"/>
      <c r="E217" s="141"/>
      <c r="F217" s="141"/>
      <c r="G217" s="141"/>
    </row>
    <row r="218" spans="1:7">
      <c r="A218" s="141"/>
      <c r="B218" s="141"/>
      <c r="C218" s="141"/>
      <c r="D218" s="141"/>
      <c r="E218" s="141"/>
      <c r="F218" s="141"/>
      <c r="G218" s="141"/>
    </row>
    <row r="219" spans="1:7">
      <c r="A219" s="140" t="s">
        <v>558</v>
      </c>
      <c r="B219" s="141"/>
      <c r="C219" s="141"/>
      <c r="D219" s="141"/>
      <c r="E219" s="141"/>
      <c r="F219" s="141"/>
      <c r="G219" s="141"/>
    </row>
    <row r="220" spans="1:7">
      <c r="A220" s="141"/>
      <c r="B220" s="141"/>
      <c r="C220" s="141"/>
      <c r="D220" s="141"/>
      <c r="E220" s="141"/>
      <c r="F220" s="141"/>
      <c r="G220" s="141"/>
    </row>
    <row r="221" spans="1:7">
      <c r="A221" s="416" t="s">
        <v>578</v>
      </c>
      <c r="B221" s="416"/>
      <c r="C221" s="416"/>
      <c r="D221" s="416"/>
      <c r="E221" s="416"/>
      <c r="F221" s="416"/>
      <c r="G221" s="416"/>
    </row>
    <row r="222" spans="1:7">
      <c r="A222" s="141"/>
      <c r="B222" s="141"/>
      <c r="C222" s="141"/>
      <c r="D222" s="141"/>
      <c r="E222" s="141"/>
      <c r="F222" s="141"/>
      <c r="G222" s="141"/>
    </row>
    <row r="223" spans="1:7">
      <c r="A223" s="140" t="s">
        <v>559</v>
      </c>
      <c r="B223" s="141"/>
      <c r="C223" s="141"/>
      <c r="D223" s="141"/>
      <c r="E223" s="141"/>
      <c r="F223" s="141"/>
      <c r="G223" s="141"/>
    </row>
    <row r="224" spans="1:7">
      <c r="A224" s="141"/>
      <c r="B224" s="141"/>
      <c r="C224" s="141"/>
      <c r="D224" s="141"/>
      <c r="E224" s="141"/>
      <c r="F224" s="141"/>
      <c r="G224" s="141"/>
    </row>
    <row r="225" spans="1:7">
      <c r="A225" s="143" t="s">
        <v>560</v>
      </c>
      <c r="B225" s="141"/>
      <c r="C225" s="141"/>
      <c r="D225" s="141"/>
      <c r="E225" s="141"/>
      <c r="F225" s="141"/>
      <c r="G225" s="141"/>
    </row>
    <row r="226" spans="1:7">
      <c r="A226" s="141"/>
      <c r="B226" s="141"/>
      <c r="C226" s="141"/>
      <c r="D226" s="141"/>
      <c r="E226" s="141"/>
      <c r="F226" s="141"/>
      <c r="G226" s="141"/>
    </row>
    <row r="227" spans="1:7" ht="13.5" thickBot="1">
      <c r="A227" s="194" t="s">
        <v>535</v>
      </c>
      <c r="B227" s="195"/>
      <c r="C227" s="195"/>
      <c r="D227" s="141"/>
      <c r="E227" s="141"/>
      <c r="F227" s="141"/>
      <c r="G227" s="141"/>
    </row>
    <row r="228" spans="1:7" ht="13.5" thickBot="1">
      <c r="A228" s="167" t="s">
        <v>474</v>
      </c>
      <c r="B228" s="158" t="s">
        <v>571</v>
      </c>
      <c r="C228" s="158" t="s">
        <v>572</v>
      </c>
      <c r="D228" s="141"/>
      <c r="E228" s="141"/>
      <c r="F228" s="141"/>
      <c r="G228" s="141"/>
    </row>
    <row r="229" spans="1:7">
      <c r="A229" s="160"/>
      <c r="B229" s="157"/>
      <c r="C229" s="157"/>
      <c r="D229" s="141"/>
      <c r="E229" s="141"/>
      <c r="F229" s="141"/>
      <c r="G229" s="141"/>
    </row>
    <row r="230" spans="1:7">
      <c r="A230" s="159" t="s">
        <v>561</v>
      </c>
      <c r="B230" s="157"/>
      <c r="C230" s="157"/>
      <c r="D230" s="141"/>
      <c r="E230" s="141"/>
      <c r="F230" s="141"/>
      <c r="G230" s="141"/>
    </row>
    <row r="231" spans="1:7">
      <c r="A231" s="160" t="s">
        <v>562</v>
      </c>
      <c r="B231" s="215">
        <v>4883.1292699999995</v>
      </c>
      <c r="C231" s="196">
        <v>0.67900000000000005</v>
      </c>
      <c r="D231" s="141"/>
      <c r="E231" s="141"/>
      <c r="F231" s="141"/>
      <c r="G231" s="141"/>
    </row>
    <row r="232" spans="1:7" ht="13.5" thickBot="1">
      <c r="A232" s="160" t="s">
        <v>563</v>
      </c>
      <c r="B232" s="197" t="s">
        <v>541</v>
      </c>
      <c r="C232" s="191">
        <v>1917.9860000000001</v>
      </c>
      <c r="D232" s="141"/>
      <c r="E232" s="141"/>
      <c r="F232" s="141"/>
      <c r="G232" s="141"/>
    </row>
    <row r="233" spans="1:7">
      <c r="A233" s="160"/>
      <c r="B233" s="199">
        <v>4883.1292700000004</v>
      </c>
      <c r="C233" s="199">
        <v>1918.6650000000002</v>
      </c>
      <c r="D233" s="141"/>
      <c r="E233" s="141"/>
      <c r="F233" s="141"/>
      <c r="G233" s="141"/>
    </row>
    <row r="234" spans="1:7">
      <c r="A234" s="159" t="s">
        <v>564</v>
      </c>
      <c r="B234" s="200"/>
      <c r="C234" s="200"/>
      <c r="D234" s="141"/>
      <c r="E234" s="141"/>
      <c r="F234" s="141"/>
      <c r="G234" s="141"/>
    </row>
    <row r="235" spans="1:7">
      <c r="A235" s="160" t="s">
        <v>562</v>
      </c>
      <c r="B235" s="196">
        <v>549.49270999999999</v>
      </c>
      <c r="C235" s="196">
        <v>216.71999</v>
      </c>
      <c r="D235" s="141"/>
      <c r="E235" s="141"/>
      <c r="F235" s="141"/>
      <c r="G235" s="141"/>
    </row>
    <row r="236" spans="1:7" ht="13.5" thickBot="1">
      <c r="A236" s="160" t="s">
        <v>563</v>
      </c>
      <c r="B236" s="197" t="s">
        <v>541</v>
      </c>
      <c r="C236" s="191">
        <v>17.957999999999998</v>
      </c>
      <c r="D236" s="141"/>
      <c r="E236" s="141"/>
      <c r="F236" s="141"/>
      <c r="G236" s="141"/>
    </row>
    <row r="237" spans="1:7">
      <c r="A237" s="160"/>
      <c r="B237" s="198">
        <v>549.49270999999999</v>
      </c>
      <c r="C237" s="198">
        <v>234.67798999999999</v>
      </c>
      <c r="D237" s="141"/>
      <c r="E237" s="141"/>
      <c r="F237" s="141"/>
      <c r="G237" s="141"/>
    </row>
    <row r="238" spans="1:7">
      <c r="A238" s="160"/>
      <c r="B238" s="165"/>
      <c r="C238" s="165"/>
      <c r="D238" s="141"/>
      <c r="E238" s="141"/>
      <c r="F238" s="141"/>
      <c r="G238" s="141"/>
    </row>
    <row r="239" spans="1:7" ht="29.45" customHeight="1" thickBot="1">
      <c r="A239" s="160"/>
      <c r="B239" s="172" t="s">
        <v>487</v>
      </c>
      <c r="C239" s="172" t="s">
        <v>570</v>
      </c>
      <c r="D239" s="141"/>
      <c r="E239" s="141"/>
      <c r="F239" s="141"/>
      <c r="G239" s="141"/>
    </row>
    <row r="240" spans="1:7">
      <c r="A240" s="160"/>
      <c r="B240" s="201"/>
      <c r="C240" s="201"/>
      <c r="D240" s="141"/>
      <c r="E240" s="141"/>
      <c r="F240" s="141"/>
      <c r="G240" s="141"/>
    </row>
    <row r="241" spans="1:7">
      <c r="A241" s="159" t="s">
        <v>565</v>
      </c>
      <c r="B241" s="175"/>
      <c r="C241" s="175"/>
      <c r="D241" s="141"/>
      <c r="E241" s="141"/>
      <c r="F241" s="141"/>
      <c r="G241" s="141"/>
    </row>
    <row r="242" spans="1:7" ht="13.5" thickBot="1">
      <c r="A242" s="160" t="s">
        <v>563</v>
      </c>
      <c r="B242" s="170">
        <v>24</v>
      </c>
      <c r="C242" s="191">
        <v>330.82247999999998</v>
      </c>
      <c r="D242" s="141"/>
      <c r="E242" s="141"/>
      <c r="F242" s="141"/>
      <c r="G242" s="141"/>
    </row>
    <row r="243" spans="1:7">
      <c r="A243" s="160"/>
      <c r="B243" s="202">
        <v>24</v>
      </c>
      <c r="C243" s="199">
        <v>330.82247999999998</v>
      </c>
      <c r="D243" s="141"/>
      <c r="E243" s="141"/>
      <c r="F243" s="141"/>
      <c r="G243" s="141"/>
    </row>
    <row r="244" spans="1:7">
      <c r="A244" s="159" t="s">
        <v>500</v>
      </c>
      <c r="B244" s="144"/>
      <c r="C244" s="203"/>
      <c r="D244" s="141"/>
      <c r="E244" s="141"/>
      <c r="F244" s="141"/>
      <c r="G244" s="141"/>
    </row>
    <row r="245" spans="1:7" ht="13.5" thickBot="1">
      <c r="A245" s="160" t="s">
        <v>562</v>
      </c>
      <c r="B245" s="170">
        <v>18</v>
      </c>
      <c r="C245" s="197">
        <v>84</v>
      </c>
      <c r="D245" s="141"/>
      <c r="E245" s="141"/>
      <c r="F245" s="141"/>
      <c r="G245" s="141"/>
    </row>
    <row r="246" spans="1:7" ht="13.5" thickBot="1">
      <c r="A246" s="172"/>
      <c r="B246" s="172">
        <v>18</v>
      </c>
      <c r="C246" s="204">
        <v>84</v>
      </c>
      <c r="D246" s="141"/>
      <c r="E246" s="141"/>
      <c r="F246" s="141"/>
      <c r="G246" s="141"/>
    </row>
    <row r="247" spans="1:7">
      <c r="A247" s="141"/>
      <c r="B247" s="141"/>
      <c r="C247" s="141"/>
      <c r="D247" s="141"/>
      <c r="E247" s="141"/>
      <c r="F247" s="141"/>
      <c r="G247" s="141"/>
    </row>
    <row r="248" spans="1:7">
      <c r="A248" s="141"/>
      <c r="B248" s="141"/>
      <c r="C248" s="141"/>
      <c r="D248" s="141"/>
      <c r="E248" s="141"/>
      <c r="F248" s="141"/>
      <c r="G248" s="141"/>
    </row>
    <row r="249" spans="1:7">
      <c r="A249" s="214" t="s">
        <v>579</v>
      </c>
      <c r="B249" s="141"/>
      <c r="C249" s="141"/>
      <c r="D249" s="141"/>
      <c r="E249" s="141"/>
      <c r="F249" s="141"/>
      <c r="G249" s="141"/>
    </row>
    <row r="250" spans="1:7" ht="25.15" customHeight="1">
      <c r="A250" s="417" t="s">
        <v>595</v>
      </c>
      <c r="B250" s="417"/>
      <c r="C250" s="417"/>
      <c r="D250" s="417"/>
      <c r="E250" s="417"/>
      <c r="F250" s="417"/>
      <c r="G250" s="417"/>
    </row>
    <row r="251" spans="1:7">
      <c r="A251" s="141"/>
      <c r="B251" s="141"/>
      <c r="C251" s="141"/>
      <c r="D251" s="141"/>
      <c r="E251" s="141"/>
      <c r="F251" s="141"/>
      <c r="G251" s="141"/>
    </row>
  </sheetData>
  <mergeCells count="48">
    <mergeCell ref="A210:G210"/>
    <mergeCell ref="A221:G221"/>
    <mergeCell ref="A167:G167"/>
    <mergeCell ref="A168:G168"/>
    <mergeCell ref="A170:G170"/>
    <mergeCell ref="B172:E172"/>
    <mergeCell ref="A195:G195"/>
    <mergeCell ref="A161:G161"/>
    <mergeCell ref="A162:G162"/>
    <mergeCell ref="A165:G165"/>
    <mergeCell ref="A166:G166"/>
    <mergeCell ref="A208:G208"/>
    <mergeCell ref="A145:G145"/>
    <mergeCell ref="B147:E147"/>
    <mergeCell ref="A153:G153"/>
    <mergeCell ref="A155:G155"/>
    <mergeCell ref="A160:G160"/>
    <mergeCell ref="A113:G113"/>
    <mergeCell ref="A116:A117"/>
    <mergeCell ref="B116:C116"/>
    <mergeCell ref="D116:E116"/>
    <mergeCell ref="A137:G137"/>
    <mergeCell ref="A250:G250"/>
    <mergeCell ref="A1:G25"/>
    <mergeCell ref="A44:G44"/>
    <mergeCell ref="A47:G47"/>
    <mergeCell ref="A50:G50"/>
    <mergeCell ref="A53:G53"/>
    <mergeCell ref="A63:G63"/>
    <mergeCell ref="A65:G65"/>
    <mergeCell ref="A81:G81"/>
    <mergeCell ref="A96:G96"/>
    <mergeCell ref="A54:G54"/>
    <mergeCell ref="A55:G55"/>
    <mergeCell ref="A56:G56"/>
    <mergeCell ref="A57:G57"/>
    <mergeCell ref="A62:G62"/>
    <mergeCell ref="A98:G98"/>
    <mergeCell ref="A30:G30"/>
    <mergeCell ref="A31:G31"/>
    <mergeCell ref="A32:G32"/>
    <mergeCell ref="A33:G33"/>
    <mergeCell ref="A34:G34"/>
    <mergeCell ref="A35:G35"/>
    <mergeCell ref="A36:G36"/>
    <mergeCell ref="A38:G38"/>
    <mergeCell ref="A39:G39"/>
    <mergeCell ref="A40:G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elements/1.1/"/>
    <ds:schemaRef ds:uri="http://www.w3.org/XML/1998/namespace"/>
    <ds:schemaRef ds:uri="d8745bc5-821e-4205-946a-621c2da728c8"/>
    <ds:schemaRef ds:uri="22baa3bd-a2fa-4ea9-9ebb-3a9c6a55952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2020-04-21T09:37:30Z</cp:lastPrinted>
  <dcterms:created xsi:type="dcterms:W3CDTF">2008-10-17T11:51:54Z</dcterms:created>
  <dcterms:modified xsi:type="dcterms:W3CDTF">2021-02-25T10:13:44Z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