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0\GFI-POD sa objavama\"/>
    </mc:Choice>
  </mc:AlternateContent>
  <bookViews>
    <workbookView xWindow="0" yWindow="0" windowWidth="28800" windowHeight="12000"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F246" i="24" l="1"/>
  <c r="E237" i="24"/>
  <c r="F237" i="24" s="1"/>
  <c r="F226" i="24"/>
  <c r="E224" i="24"/>
  <c r="E228" i="24" s="1"/>
  <c r="D224" i="24"/>
  <c r="D228" i="24" s="1"/>
  <c r="F222" i="24"/>
  <c r="F220" i="24"/>
  <c r="F218" i="24"/>
  <c r="E207" i="24"/>
  <c r="F207" i="24" s="1"/>
  <c r="D205" i="24"/>
  <c r="D209" i="24" s="1"/>
  <c r="E203" i="24"/>
  <c r="F203" i="24" s="1"/>
  <c r="F201" i="24"/>
  <c r="F199" i="24"/>
  <c r="F188" i="24"/>
  <c r="D184" i="24"/>
  <c r="F180" i="24"/>
  <c r="F178" i="24"/>
  <c r="F176" i="24"/>
  <c r="F175" i="24"/>
  <c r="F174" i="24"/>
  <c r="F173" i="24"/>
  <c r="E172" i="24"/>
  <c r="F172" i="24" s="1"/>
  <c r="E171" i="24"/>
  <c r="E169" i="24" s="1"/>
  <c r="F170" i="24"/>
  <c r="D169" i="24"/>
  <c r="F167" i="24"/>
  <c r="E166" i="24"/>
  <c r="F166" i="24" s="1"/>
  <c r="E165" i="24"/>
  <c r="E182" i="24" s="1"/>
  <c r="D165" i="24"/>
  <c r="D182" i="24" s="1"/>
  <c r="D186" i="24" s="1"/>
  <c r="D190" i="24" s="1"/>
  <c r="F155" i="24"/>
  <c r="F153" i="24"/>
  <c r="E152" i="24"/>
  <c r="F152" i="24" s="1"/>
  <c r="F151" i="24"/>
  <c r="F150" i="24"/>
  <c r="F149" i="24"/>
  <c r="E148" i="24"/>
  <c r="F148" i="24" s="1"/>
  <c r="D147" i="24"/>
  <c r="F145" i="24"/>
  <c r="F144" i="24"/>
  <c r="E143" i="24"/>
  <c r="F143" i="24" s="1"/>
  <c r="E142" i="24"/>
  <c r="D142" i="24"/>
  <c r="D156" i="24" s="1"/>
  <c r="E140" i="24"/>
  <c r="F140" i="24" s="1"/>
  <c r="F138" i="24"/>
  <c r="E135" i="24"/>
  <c r="F135" i="24" s="1"/>
  <c r="E133" i="24"/>
  <c r="F133" i="24" s="1"/>
  <c r="F132" i="24"/>
  <c r="E131" i="24"/>
  <c r="F131" i="24" s="1"/>
  <c r="E130" i="24"/>
  <c r="D129" i="24"/>
  <c r="F127" i="24"/>
  <c r="F126" i="24"/>
  <c r="F125" i="24"/>
  <c r="E124" i="24"/>
  <c r="F124" i="24" s="1"/>
  <c r="F123" i="24"/>
  <c r="E122" i="24"/>
  <c r="D122" i="24"/>
  <c r="D136" i="24" s="1"/>
  <c r="E111" i="24"/>
  <c r="F111" i="24" s="1"/>
  <c r="D107" i="24"/>
  <c r="F103" i="24"/>
  <c r="E101" i="24"/>
  <c r="F101" i="24" s="1"/>
  <c r="E99" i="24"/>
  <c r="F99" i="24" s="1"/>
  <c r="E98" i="24"/>
  <c r="F98" i="24" s="1"/>
  <c r="E97" i="24"/>
  <c r="F96" i="24"/>
  <c r="E95" i="24"/>
  <c r="F95" i="24" s="1"/>
  <c r="E94" i="24"/>
  <c r="F94" i="24" s="1"/>
  <c r="F93" i="24"/>
  <c r="D92" i="24"/>
  <c r="E90" i="24"/>
  <c r="F90" i="24" s="1"/>
  <c r="E89" i="24"/>
  <c r="E88" i="24" s="1"/>
  <c r="D88" i="24"/>
  <c r="D105" i="24" s="1"/>
  <c r="E78" i="24"/>
  <c r="F78" i="24" s="1"/>
  <c r="E76" i="24"/>
  <c r="D76" i="24"/>
  <c r="E75" i="24"/>
  <c r="F75" i="24" s="1"/>
  <c r="E74" i="24"/>
  <c r="F74" i="24" s="1"/>
  <c r="E73" i="24"/>
  <c r="F73" i="24" s="1"/>
  <c r="E72" i="24"/>
  <c r="D72" i="24"/>
  <c r="D69" i="24" s="1"/>
  <c r="E71" i="24"/>
  <c r="F71" i="24" s="1"/>
  <c r="F70" i="24"/>
  <c r="E67" i="24"/>
  <c r="F67" i="24" s="1"/>
  <c r="E66" i="24"/>
  <c r="F66" i="24" s="1"/>
  <c r="F65" i="24"/>
  <c r="E64" i="24"/>
  <c r="D64" i="24"/>
  <c r="E62" i="24"/>
  <c r="E60" i="24"/>
  <c r="F60" i="24" s="1"/>
  <c r="E57" i="24"/>
  <c r="F57" i="24" s="1"/>
  <c r="E56" i="24"/>
  <c r="F56" i="24" s="1"/>
  <c r="F55" i="24"/>
  <c r="E54" i="24"/>
  <c r="E53" i="24"/>
  <c r="F53" i="24" s="1"/>
  <c r="E52" i="24"/>
  <c r="F52" i="24" s="1"/>
  <c r="D51" i="24"/>
  <c r="E49" i="24"/>
  <c r="F49" i="24" s="1"/>
  <c r="F48" i="24"/>
  <c r="E47" i="24"/>
  <c r="E46" i="24"/>
  <c r="F46" i="24" s="1"/>
  <c r="E45" i="24"/>
  <c r="F45" i="24" s="1"/>
  <c r="D44" i="24"/>
  <c r="F72" i="24" l="1"/>
  <c r="E92" i="24"/>
  <c r="E44" i="24"/>
  <c r="F142" i="24"/>
  <c r="F64" i="24"/>
  <c r="D109" i="24"/>
  <c r="D113" i="24" s="1"/>
  <c r="E51" i="24"/>
  <c r="F51" i="24" s="1"/>
  <c r="E69" i="24"/>
  <c r="F69" i="24" s="1"/>
  <c r="E129" i="24"/>
  <c r="F129" i="24" s="1"/>
  <c r="F76" i="24"/>
  <c r="D58" i="24"/>
  <c r="E147" i="24"/>
  <c r="E156" i="24" s="1"/>
  <c r="F169" i="24"/>
  <c r="E184" i="24"/>
  <c r="F184" i="24" s="1"/>
  <c r="D79" i="24"/>
  <c r="F44" i="24"/>
  <c r="F92" i="24"/>
  <c r="E107" i="24"/>
  <c r="F107" i="24" s="1"/>
  <c r="E186" i="24"/>
  <c r="F182" i="24"/>
  <c r="F228" i="24"/>
  <c r="E105" i="24"/>
  <c r="F88" i="24"/>
  <c r="F156" i="24"/>
  <c r="F47" i="24"/>
  <c r="F62" i="24"/>
  <c r="F147" i="24"/>
  <c r="F171" i="24"/>
  <c r="F54" i="24"/>
  <c r="F89" i="24"/>
  <c r="F122" i="24"/>
  <c r="F165" i="24"/>
  <c r="E205" i="24"/>
  <c r="F130" i="24"/>
  <c r="F97" i="24"/>
  <c r="F224" i="24"/>
  <c r="I69" i="19"/>
  <c r="E58" i="24" l="1"/>
  <c r="F58" i="24" s="1"/>
  <c r="E79" i="24"/>
  <c r="F79" i="24" s="1"/>
  <c r="E136" i="24"/>
  <c r="F136" i="24" s="1"/>
  <c r="F186" i="24"/>
  <c r="E190" i="24"/>
  <c r="F190" i="24" s="1"/>
  <c r="E109" i="24"/>
  <c r="F105" i="24"/>
  <c r="E209" i="24"/>
  <c r="F209" i="24" s="1"/>
  <c r="F205" i="24"/>
  <c r="I78" i="18"/>
  <c r="H78" i="18"/>
  <c r="E113" i="24" l="1"/>
  <c r="F113" i="24" s="1"/>
  <c r="F109" i="24"/>
  <c r="U49" i="22"/>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19" i="22"/>
  <c r="W21" i="22"/>
  <c r="U12" i="22"/>
  <c r="W12" i="22" s="1"/>
  <c r="U13" i="22"/>
  <c r="W13" i="22" s="1"/>
  <c r="U14" i="22"/>
  <c r="W14" i="22" s="1"/>
  <c r="U15" i="22"/>
  <c r="W15" i="22" s="1"/>
  <c r="U16" i="22"/>
  <c r="W16" i="22" s="1"/>
  <c r="U17" i="22"/>
  <c r="W17" i="22" s="1"/>
  <c r="U18" i="22"/>
  <c r="W18" i="22" s="1"/>
  <c r="U19" i="22"/>
  <c r="U20" i="22"/>
  <c r="W20" i="22" s="1"/>
  <c r="U21" i="22"/>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J60" i="22"/>
  <c r="V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W60" i="22" l="1"/>
  <c r="H47" i="21"/>
  <c r="W57" i="22"/>
  <c r="I33" i="21"/>
  <c r="I27" i="21"/>
  <c r="H33" i="21"/>
  <c r="H27" i="21"/>
  <c r="I16" i="21"/>
  <c r="I19" i="21" s="1"/>
  <c r="H16" i="21"/>
  <c r="H19" i="21" s="1"/>
  <c r="I54" i="20"/>
  <c r="H54" i="20"/>
  <c r="I48" i="20"/>
  <c r="I55" i="20" s="1"/>
  <c r="H48" i="20"/>
  <c r="H55" i="20" s="1"/>
  <c r="I41" i="20"/>
  <c r="H41" i="20"/>
  <c r="I35" i="20"/>
  <c r="H35" i="20"/>
  <c r="I19" i="20"/>
  <c r="H19" i="20"/>
  <c r="H9" i="20"/>
  <c r="H18" i="20" s="1"/>
  <c r="I9" i="20"/>
  <c r="I18" i="20" s="1"/>
  <c r="I24" i="20" s="1"/>
  <c r="I27" i="20" s="1"/>
  <c r="H24" i="20" l="1"/>
  <c r="H27" i="20" s="1"/>
  <c r="I42" i="20"/>
  <c r="I57" i="20" s="1"/>
  <c r="I59" i="20" s="1"/>
  <c r="I34" i="21"/>
  <c r="I49" i="21"/>
  <c r="I51" i="21" s="1"/>
  <c r="H42" i="20"/>
  <c r="H57" i="20" s="1"/>
  <c r="H59" i="20" s="1"/>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9" i="19" l="1"/>
  <c r="I59" i="19"/>
  <c r="H75" i="18"/>
  <c r="H131" i="18" s="1"/>
  <c r="H13" i="19"/>
  <c r="H60" i="19" s="1"/>
  <c r="H63" i="19" s="1"/>
  <c r="H44" i="18"/>
  <c r="I75" i="18"/>
  <c r="I131" i="18" s="1"/>
  <c r="I13" i="19"/>
  <c r="I60" i="19" s="1"/>
  <c r="I62" i="19" s="1"/>
  <c r="I44" i="18"/>
  <c r="I38" i="18"/>
  <c r="H38" i="18"/>
  <c r="I27" i="18"/>
  <c r="H27" i="18"/>
  <c r="I17" i="18"/>
  <c r="H10" i="18"/>
  <c r="H9" i="18" s="1"/>
  <c r="H72" i="18" s="1"/>
  <c r="I10" i="18"/>
  <c r="I63" i="19" l="1"/>
  <c r="H62" i="19"/>
  <c r="H61" i="19"/>
  <c r="I61" i="19"/>
  <c r="I9" i="18"/>
  <c r="I72" i="18" s="1"/>
  <c r="H66" i="19" l="1"/>
  <c r="H67" i="19"/>
  <c r="I66" i="19"/>
  <c r="I67" i="19"/>
  <c r="I65" i="19"/>
  <c r="H65" i="19"/>
</calcChain>
</file>

<file path=xl/sharedStrings.xml><?xml version="1.0" encoding="utf-8"?>
<sst xmlns="http://schemas.openxmlformats.org/spreadsheetml/2006/main" count="943" uniqueCount="682">
  <si>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</si>
  <si>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</si>
  <si>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</si>
  <si>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</si>
  <si>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</si>
  <si>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</si>
  <si>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</si>
  <si>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</si>
  <si>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</si>
  <si>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</si>
  <si>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</si>
  <si>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</si>
  <si>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</si>
  <si>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</si>
  <si>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</si>
  <si>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</si>
  <si>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</si>
  <si>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</si>
  <si>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</si>
  <si>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</si>
  <si>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</si>
  <si>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</si>
  <si>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</si>
  <si>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</si>
  <si>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</si>
  <si>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</si>
  <si>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</si>
  <si>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</si>
  <si>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</si>
  <si>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</si>
  <si>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</si>
  <si>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</si>
  <si>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</si>
  <si>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</si>
  <si>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</si>
  <si>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</si>
  <si>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</si>
  <si>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</si>
  <si>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</si>
  <si>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</si>
  <si>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</si>
  <si>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</si>
  <si>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</si>
  <si>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</si>
  <si>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</si>
  <si>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</si>
  <si>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</si>
  <si>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</si>
  <si>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</si>
  <si>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</si>
  <si>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</si>
  <si>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</si>
  <si>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</si>
  <si>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</si>
  <si>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</si>
  <si>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</si>
  <si>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</si>
  <si>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</si>
  <si>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</si>
  <si>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</si>
  <si>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</si>
  <si>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</si>
  <si>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</si>
  <si>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</si>
  <si>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</si>
  <si>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</si>
  <si>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</si>
  <si>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</si>
  <si>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</si>
  <si>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</si>
  <si>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</si>
  <si>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</si>
  <si>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</si>
  <si>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</si>
  <si>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</si>
  <si>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</si>
  <si>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</si>
  <si>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</si>
  <si>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</si>
  <si>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</si>
  <si>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</si>
  <si>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</si>
  <si>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</si>
  <si>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</si>
  <si>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</si>
  <si>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</si>
  <si>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</si>
  <si>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</si>
  <si>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</si>
  <si>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</si>
  <si>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</si>
  <si>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</si>
  <si>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</si>
  <si>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</si>
  <si>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</si>
  <si>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</si>
  <si>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</si>
  <si>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</si>
  <si>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</si>
  <si>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</si>
  <si>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</si>
  <si>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</si>
  <si>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</si>
  <si>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</si>
  <si>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</si>
  <si>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</si>
  <si>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</si>
  <si>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</si>
  <si>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</si>
  <si>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</si>
  <si>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</si>
  <si>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</si>
  <si>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</si>
  <si>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</si>
  <si>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</si>
  <si>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</si>
  <si>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</si>
  <si>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</si>
  <si>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</si>
  <si>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</si>
  <si>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</si>
  <si>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</si>
  <si>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</si>
  <si>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</si>
  <si>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</si>
  <si>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</si>
  <si>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</si>
  <si>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</si>
  <si>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</si>
  <si>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</si>
  <si>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</si>
  <si>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</si>
  <si>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</si>
  <si>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</si>
  <si>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</si>
  <si>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</si>
  <si>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</si>
  <si>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</si>
  <si>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</si>
  <si>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</si>
  <si>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</si>
  <si>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</si>
  <si>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</si>
  <si>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</si>
  <si>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</si>
  <si>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</si>
  <si>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</si>
  <si>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</si>
  <si>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</si>
  <si>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</si>
  <si>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</si>
  <si>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</si>
  <si>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</si>
  <si>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</si>
  <si>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</si>
  <si>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</si>
  <si>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</si>
  <si>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</si>
  <si>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</si>
  <si>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</si>
  <si>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</si>
  <si>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</si>
  <si>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</si>
  <si>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</si>
  <si>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</si>
  <si>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</si>
  <si>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</si>
  <si>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</si>
  <si>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</si>
  <si>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</si>
  <si>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</si>
  <si>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</si>
  <si>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</si>
  <si>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</si>
  <si>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</si>
  <si>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</si>
  <si>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</si>
  <si>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</si>
  <si>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</si>
  <si>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</si>
  <si>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</si>
  <si>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</si>
  <si>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</si>
  <si>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</si>
  <si>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</si>
  <si>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</si>
  <si>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</si>
  <si>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</si>
  <si>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</si>
  <si>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</si>
  <si>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</si>
  <si>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</si>
  <si>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</si>
  <si>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</si>
  <si>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</si>
  <si>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</si>
  <si>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</si>
  <si>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</si>
  <si>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</si>
  <si>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</si>
  <si>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</si>
  <si>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</si>
  <si>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</si>
  <si>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</si>
  <si>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</si>
  <si>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</si>
  <si>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</si>
  <si>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</si>
  <si>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</si>
  <si>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</si>
  <si>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</si>
  <si>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</si>
  <si>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</si>
  <si>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</si>
  <si>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</si>
  <si>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</si>
  <si>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</si>
  <si>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</si>
  <si>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</si>
  <si>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</si>
  <si>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</si>
  <si>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</si>
  <si>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</si>
  <si>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</si>
  <si>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</si>
  <si>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</si>
  <si>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</si>
  <si>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</si>
  <si>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</si>
  <si>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</si>
  <si>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</si>
  <si>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</si>
  <si>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</si>
  <si>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</si>
  <si>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</si>
  <si>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</si>
  <si>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</si>
  <si>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</si>
  <si>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</si>
  <si>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</si>
  <si>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</si>
  <si>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</si>
  <si>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</si>
  <si>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</si>
  <si>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</si>
  <si>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</si>
  <si>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</si>
  <si>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</si>
  <si>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</si>
  <si>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</si>
  <si>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</si>
  <si>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</si>
  <si>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</si>
  <si>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</si>
  <si>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</si>
  <si>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</si>
  <si>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</si>
  <si>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</si>
  <si>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</si>
  <si>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</si>
  <si>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</si>
  <si>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</si>
  <si>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</si>
  <si>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</si>
  <si>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</si>
  <si>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</si>
  <si>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</si>
  <si>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</si>
  <si>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</si>
  <si>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</si>
  <si>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</si>
  <si>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</si>
  <si>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</si>
  <si>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</si>
  <si>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</si>
  <si>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</si>
  <si>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</si>
  <si>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</si>
  <si>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</si>
  <si>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</si>
  <si>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</si>
  <si>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</si>
  <si>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</si>
  <si>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</si>
  <si>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</si>
  <si>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</si>
  <si>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</si>
  <si>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</si>
  <si>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</si>
  <si>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</si>
  <si>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</si>
  <si>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</si>
  <si>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</si>
  <si>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</si>
  <si>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</si>
  <si>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</si>
  <si>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</si>
  <si>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</si>
  <si>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</si>
  <si>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</si>
  <si>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</si>
  <si>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</si>
  <si>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</si>
  <si>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</si>
  <si>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</si>
  <si>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</si>
  <si>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</si>
  <si>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</si>
  <si>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</si>
  <si>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</si>
  <si>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</si>
  <si>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</si>
  <si>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</si>
  <si>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</si>
  <si>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</si>
  <si>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</si>
  <si>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</si>
  <si>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</si>
  <si>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</si>
  <si>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</si>
  <si>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</si>
  <si>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</si>
  <si>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</si>
  <si>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</si>
  <si>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</si>
  <si>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</si>
  <si>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</si>
  <si>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</si>
  <si>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</si>
  <si>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</si>
  <si>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</si>
  <si>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</si>
  <si>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</si>
  <si>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</si>
  <si>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</si>
  <si>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</si>
  <si>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</si>
  <si>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</si>
  <si>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</si>
  <si>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</si>
  <si>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</si>
  <si>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</si>
  <si>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</si>
  <si>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</si>
  <si>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</si>
  <si>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</si>
  <si>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</si>
  <si>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</si>
  <si>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</si>
  <si>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</si>
  <si>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</si>
  <si>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</si>
  <si>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</si>
  <si>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</si>
  <si>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</si>
  <si>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</si>
  <si>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</si>
  <si>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</si>
  <si>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</si>
  <si>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</si>
  <si>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</si>
  <si>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</si>
  <si>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</si>
  <si>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</si>
  <si>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</si>
  <si>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</si>
  <si>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</si>
  <si>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</si>
  <si>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</si>
  <si>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</si>
  <si>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</si>
  <si>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</si>
  <si>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</si>
  <si>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</si>
  <si>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</si>
  <si>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</si>
  <si>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</si>
  <si>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</si>
  <si>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</si>
  <si>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</si>
  <si>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</si>
  <si>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</si>
  <si>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</si>
  <si>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</si>
  <si>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</si>
  <si>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</si>
  <si>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</si>
  <si>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</si>
  <si>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</si>
  <si>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</si>
  <si>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</si>
  <si>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</si>
  <si>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</si>
  <si>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</si>
  <si>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</si>
  <si>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</si>
  <si>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</si>
  <si>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</si>
  <si>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</si>
  <si>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</si>
  <si>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</si>
  <si>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</si>
  <si>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</si>
  <si>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</si>
  <si>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</si>
  <si>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</si>
  <si>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</si>
  <si>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</si>
  <si>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</si>
  <si>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</si>
  <si>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</si>
  <si>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</si>
  <si>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</si>
  <si>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</si>
  <si>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</si>
  <si>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</si>
  <si>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</si>
  <si>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</si>
  <si>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</si>
  <si>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</si>
  <si>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</si>
  <si>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</si>
  <si>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</si>
  <si>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</si>
  <si>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</si>
  <si>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</si>
  <si>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</si>
  <si>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</si>
  <si>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</si>
  <si>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</si>
  <si>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</si>
  <si>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</si>
  <si>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</si>
  <si>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</si>
  <si>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</si>
  <si>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</si>
  <si>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</si>
  <si>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</si>
  <si>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</si>
  <si>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</si>
  <si>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</si>
  <si>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Ernst &amp; Young d.o.o.</t>
  </si>
  <si>
    <t>Berislav Horvat</t>
  </si>
  <si>
    <t>stanje na dan 31.12.2020.</t>
  </si>
  <si>
    <t>Obveznik: Valamar Riviera d.d.</t>
  </si>
  <si>
    <t>u razdoblju 01.01.2020. do 31.12.2020.</t>
  </si>
  <si>
    <t xml:space="preserve">BILJEŠKE UZ FINANCIJSKE IZVJEŠTAJE - GFI
Naziv izdavatelja:  Valamar Riviera d.d.
OIB:   36201212847
Izvještajno razdoblje: 01.01.2020. do 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</si>
  <si>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Detaljnije informacije o financijskim izvještajima dostupne su u objavljenom PDF dokumentu "Godišnje izvješće 2020."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</si>
  <si>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2020.“ koji je istovremeno s ovim dokumentom objavljen na internetskim stranicama HANFA-e, Zagrebačke burze i Izdavatelja.</t>
  </si>
  <si>
    <t>Društvo Valamar Riviera d.d. u nastavku predstavlja tablice usporedbe stavki GFI POD financijskih izvještaja i revidiranih Bilješki za 2019. i 2020. godinu.</t>
  </si>
  <si>
    <t>Rekapitulacija usporedbe GFI-POD bilance i nekonsolidirane bilance iz Revidiranih izvještaja za 2020. godinu</t>
  </si>
  <si>
    <t>DRUŠTVO</t>
  </si>
  <si>
    <t>GFI-POD BILANCA
stanje na dan 31.12.2020.
(u tisućama kuna)</t>
  </si>
  <si>
    <t>GFI-POD
AOP
oznaka</t>
  </si>
  <si>
    <t>REVIDIRANI IZVJEŠTAJ
Bilješka</t>
  </si>
  <si>
    <t xml:space="preserve">
GFI-POD</t>
  </si>
  <si>
    <t>Revidirani izvještaj</t>
  </si>
  <si>
    <t>Razlika</t>
  </si>
  <si>
    <t>Objašnjenje</t>
  </si>
  <si>
    <t>DUGOTRAJNA IMOVINA (AOP 003+010+020+036)</t>
  </si>
  <si>
    <t>002</t>
  </si>
  <si>
    <t>14+15+16+
17+dio 18+
20+dio 21+25+dio 30</t>
  </si>
  <si>
    <t xml:space="preserve">  I. Nematerijalna imovina</t>
  </si>
  <si>
    <t>003</t>
  </si>
  <si>
    <t>16</t>
  </si>
  <si>
    <t xml:space="preserve">  II. Materijalna imovina</t>
  </si>
  <si>
    <t>010</t>
  </si>
  <si>
    <t>14+15+dio 30</t>
  </si>
  <si>
    <t>GFI-POD stavka "Materijalna imovina" (AOP 010; HRK 4.292.520 tis.) je u Revidiranom izvještaju iskazana u stavkama "Nekretnine, postrojenja i oprema" (Bilješka 14 u usporedivom iznosu HRK 4.276.132 tis.), "Ulaganja u nekretnine" (Bilješka 15 u usporedivom iznosu HRK 3.942 tis.), te "Imovina s pravom korištenja" (Bilješka 30 u usporedivom iznosu HRK 12.446 tis.).</t>
  </si>
  <si>
    <t xml:space="preserve">  III. Dugotrajna financijska imovina</t>
  </si>
  <si>
    <t>020</t>
  </si>
  <si>
    <t>17+dio18+20+dio21</t>
  </si>
  <si>
    <t>GFI-POD stavka "Financijska imovina" (AOP 020; HRK 774.870. tis.) je u Revidiranom izvještaju iskazana u stavkama "Ulaganja u ovisna društva (Bilješka 17 u usporedivom iznosu HRK 727.328 tis.), "Udjel u pridružene subjekte" (Bilješka 18 u usporedivom iznosu HRK 47.192 tis. (prikazan u bilanci kao zasebna stavka)), "Financijska imovina" (Bilješka 20 u usporedivom iznosu HRK 261 tis.) te u dugoročnom dijelu stavke "Krediti i depoziti" (Bilješka 21 u usporedivom iznosu HRK 89 tis.).</t>
  </si>
  <si>
    <t xml:space="preserve">  IV. Potraživanja</t>
  </si>
  <si>
    <t>031</t>
  </si>
  <si>
    <t>Dio 23</t>
  </si>
  <si>
    <t xml:space="preserve">  V. Odgođena porezna imovina</t>
  </si>
  <si>
    <t>036</t>
  </si>
  <si>
    <t>25</t>
  </si>
  <si>
    <t>KRATKOTRAJNA IMOVINA (AOP 038+046+053+063)</t>
  </si>
  <si>
    <t>037</t>
  </si>
  <si>
    <t>Dio 21+22+
dio 23+26</t>
  </si>
  <si>
    <t>Obzirom na drukčiji prikaz, a radi usporedivosti GFI-POD i Revidiranog izvještaja nužno je zbirno promatrati GFI-POD stavke "Kratkotrajna imovina" (AOP 037; HRK 583.233 tis.) i "Plaćeni troškovi budućeg razdoblja i obračunati prihodi" (AOP 064; HRK 46.703 tis.) u odnosu na stavku "Kratkotrajna imovina" Revidiranog izvješća (HRK 629.936 tis.).</t>
  </si>
  <si>
    <t xml:space="preserve">  I. Zalihe</t>
  </si>
  <si>
    <t>038</t>
  </si>
  <si>
    <t>22</t>
  </si>
  <si>
    <t xml:space="preserve">  II. Potraživanja</t>
  </si>
  <si>
    <t>046</t>
  </si>
  <si>
    <r>
      <t xml:space="preserve">GFI-POD stavka "Potraživanja" (AOP 046; HRK 32.385 tis.) je u Revidiranom izvještaju iskazana unutar stavaka "Kupci i ostala potraživanja" (Bilješka 23; "Potraživanja od kupaca - neto" HRK 23.650 tis., "Potraživanja za više plaćeni PDV" HRK 3.482 tis., "Predujmovi dobavljačima" HRK 1.698 tis., "Potraživanja od zaposlenih" HRK 277 tis., "Potraživanja od državnih institucija" HRK 1.313 tis., te "Ostala kratkoročna potraživanja" HRK 1.967 tis.).
Napomena: Ukupna stavka "Kupci i ostala potraživanja" Revidiranog izvješća (Bilješka </t>
    </r>
    <r>
      <rPr>
        <sz val="9"/>
        <rFont val="Arial"/>
        <family val="2"/>
        <charset val="238"/>
      </rPr>
      <t>23</t>
    </r>
    <r>
      <rPr>
        <sz val="9"/>
        <color theme="1"/>
        <rFont val="Arial"/>
        <family val="2"/>
        <charset val="238"/>
      </rPr>
      <t>) u iznosu 79.088 tis. je iskazana u stavkama "Potraživanja" (AOP 046; HRK 32.385 tis.) te "Plaćeni troškovi budućeg razdoblja i obračunati prihodi" (AOP 064; HRK 46.703 tis.).</t>
    </r>
  </si>
  <si>
    <t xml:space="preserve">  III. Financijska imovina</t>
  </si>
  <si>
    <t>053</t>
  </si>
  <si>
    <t>Dio 21</t>
  </si>
  <si>
    <t>GFI-POD stavka "Financijska imovina" (AOP 053; HRK 578 tis.) je u Revidiranom izvještaju iskazana u stavci "Krediti i depoziti" - kratkoročni dio (Bilješka 21 u usporedivom iznosu HRK 578 tis.).</t>
  </si>
  <si>
    <t xml:space="preserve">  IV. Novac u banci i blagajni</t>
  </si>
  <si>
    <t>063</t>
  </si>
  <si>
    <t>26</t>
  </si>
  <si>
    <t>GFI-POD stavka "Novac u banci i blagajni" (AOP 063; HRK 522.974 tis.) je u Revidiranom izvještaju iskazana u stavci "Novac i novčani ekvivalenti" (Bilješka 26 u usporedivom iznosu HRK 522.974 tis.).</t>
  </si>
  <si>
    <t>PLAĆENI TROŠKOVI BUDUĆEG RAZDOBLJA I OBRAČUNATI PRIHODI</t>
  </si>
  <si>
    <t>064</t>
  </si>
  <si>
    <t>GFI-POD stavka "Plaćeni troškovi budućeg razdoblja i obračunati prihodi" (AOP 064; HRK 46.703 tis.) je u Revidiranom izvještaju iskazana unutar stavke "Kupci i ostala potraživanja" (Bilješka 23; "Obračunati nefakturirani prihodi" HRK 769 tis., "Potraživanja za kamatu" HRK 43 tis., "Unaprijed plaćeni troškovi" HRK 45.889 tis.).
Napomena: Ukupna stavka "Kupci i ostala potraživanja" Revidiranog izvješća (Bilješka 23) u iznosu 79.088 tis. je iskazana u stavkama "Potraživanja" (AOP 046; HRK 32.385 tis.) te "Plaćeni troškovi budućeg razdoblja i obračunati prihodi" (AOP 064; HRK 46.703 tis.).</t>
  </si>
  <si>
    <t>UKUPNO AKTIVA</t>
  </si>
  <si>
    <t>KAPITAL I REZERVE</t>
  </si>
  <si>
    <t>067</t>
  </si>
  <si>
    <t>27+28</t>
  </si>
  <si>
    <t>GFI-POD stavka "Kapital i rezerve" (AOP 067; HRK 2.385.224 tis.) je u Revidiranom izvještaju iskazana u stavci "Dionička glavnica" (Bilješke 27 i 28 u usporedivom iznosu HRK 2.385.224 tis.).</t>
  </si>
  <si>
    <t>REZERVIRANJA</t>
  </si>
  <si>
    <t>088</t>
  </si>
  <si>
    <t>Dio 32+ dio 31</t>
  </si>
  <si>
    <t>GFI-POD stavka "Rezerviranja" (AOP 088; HRK 113.214 tis.) je u Revidiranom izvještaju iskazana u dugoročnim obvezama u stavci "Rezerviranja" (Bilješka 32; dio stavke "Otpremnine i jubilarne nagrade" u iznosu HRK 21.180 tis. te stavka "Pravni sporovi" u usporedivom iznosu HRK 36.379 tis.) te u dugoročnim obvezama stavke "Naknade za koncesije" (Bilješka 31 u usporedivom iznosu HRK 55.656 tis).</t>
  </si>
  <si>
    <t>DUGOROČNE OBVEZE (AOP 101+105+106)</t>
  </si>
  <si>
    <t>095</t>
  </si>
  <si>
    <t>dio 24+25+
dio 29+dio 30+ dio 31 + dio 32</t>
  </si>
  <si>
    <t>Obzirom na drukčiji prikaz, a radi usporedivosti GFI-POD i Revidiranog izvještaja nužno je zbirno promatrati GFI-POD stavke "Dugoročne obveze" (AOP 095; HRK 2.709.898 tis.) i "Rezerviranja" (AOP 088; HRK 113.214 tis.) u odnosu na stavku "Dugoročne obveze" Revidiranog ozvješća (HRK 2.823.112 tis.).</t>
  </si>
  <si>
    <t xml:space="preserve">  I. Obveze prema bankama i drugim financijskim institucijama</t>
  </si>
  <si>
    <t>101</t>
  </si>
  <si>
    <t>Dio 29</t>
  </si>
  <si>
    <r>
      <t>GFI-POD stavka "Obveze prema bankama i drugim financijskim institucijama" (AOP 101; HRK 2.474.586 tis.) je u Revidiranom izvještaju iskazana u dugoročnom dijelu stavke "Posudbe" (Bilješka 29 u usporedivom iznosu HR</t>
    </r>
    <r>
      <rPr>
        <sz val="9"/>
        <rFont val="Arial"/>
        <family val="2"/>
        <charset val="238"/>
      </rPr>
      <t>K 2.474.586 tis</t>
    </r>
    <r>
      <rPr>
        <sz val="9"/>
        <color theme="1"/>
        <rFont val="Arial"/>
        <family val="2"/>
        <charset val="238"/>
      </rPr>
      <t>.).</t>
    </r>
  </si>
  <si>
    <t xml:space="preserve">  II. Ostale dugoročne obveze</t>
  </si>
  <si>
    <t>105</t>
  </si>
  <si>
    <t>Dio 24+
     dio 30 + dio 32</t>
  </si>
  <si>
    <r>
      <t>GFI-POD stavka "Ostale dugoročne obveze" (AOP 105; HRK 36.996 tis.) je u Revidiranom izvještaju iskazana unutar dugoročnog dijela stavke "Derivativni financijski instrumenti" (Bilješka 24 u usporedivom iznosu HRK 11.602 tis.), "Obveze za imovinu s pravom korištenja" (Bilješka 30 u usporedivom iznosu HRK 7.391</t>
    </r>
    <r>
      <rPr>
        <sz val="9"/>
        <color theme="1"/>
        <rFont val="Arial"/>
        <family val="2"/>
        <charset val="238"/>
      </rPr>
      <t xml:space="preserve"> tis.), dio dugoročnih obveza u stavci "Rezerviranja" (Bilješka 32; "Otpremnine i jubilarne nagrade" HRK 439 tis. te "Bonusi" HRK 17.563 tis.).</t>
    </r>
    <r>
      <rPr>
        <sz val="9"/>
        <rFont val="Arial"/>
        <family val="2"/>
        <charset val="238"/>
      </rPr>
      <t xml:space="preserve">
Napomena: Ukupna stavka "Derivativni financijski instrumenti" Revidiranog izvješća (Bilješka 24) u iznosu 16.982 tis. je iskazana u stavkama "Ostale dugoročne obveze" (AOP 105; HRK 11.602 tis.) i "Ostale kratkoročne obveze" (AOP 121; HRK 5.380 tis.).</t>
    </r>
  </si>
  <si>
    <t xml:space="preserve">  III. Odgođena porezna obveza</t>
  </si>
  <si>
    <t>106</t>
  </si>
  <si>
    <t>KRATKOROČNE OBVEZE (AOP 108+113+114+115+117+118+119+121)</t>
  </si>
  <si>
    <t>107</t>
  </si>
  <si>
    <t>dio 24+dio 29+dio 30 + dio 31+dio 39</t>
  </si>
  <si>
    <t>Obzirom na drukčiji prikaz, a radi usporedivosti GFI-POD i Revidiranog izvještaja nužno je zbirno promatrati GFI-POD stavke "Kratkoročne obveze" (AOP 107; HRK 680.341 tis.) i "Odgođeno plaćanje troškova i prihod budućeg razdoblja" (AOP 122; HRK 65.394 tis.) u odnosu na stavke "Kratkoročne obveze" Revidiranog izvješća (HRK 745.736 tis.).</t>
  </si>
  <si>
    <t>113</t>
  </si>
  <si>
    <r>
      <t>G</t>
    </r>
    <r>
      <rPr>
        <sz val="9"/>
        <rFont val="Arial"/>
        <family val="2"/>
        <charset val="238"/>
      </rPr>
      <t>FI-POD stavka "Obveze prema bankama i drugim financijskim institucijama" (AOP 113; HRK 693.967 tis.) je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693.967 tis.).</t>
    </r>
  </si>
  <si>
    <t xml:space="preserve">  II. Obveze za predujmove</t>
  </si>
  <si>
    <t>114</t>
  </si>
  <si>
    <t>Dio 31</t>
  </si>
  <si>
    <t xml:space="preserve">  III. Obveze prema  poduzetnicima unutar grupe i obveze prema dobavljačima</t>
  </si>
  <si>
    <t>108 i 115</t>
  </si>
  <si>
    <t xml:space="preserve">  IV. Obveze po vrijednosnim papirima</t>
  </si>
  <si>
    <t>116</t>
  </si>
  <si>
    <r>
      <t xml:space="preserve">GFI-POD stavka "Obveze po vrijednosnim papirima" (AOP 116; HRK 6.625 tis.) je u Revidiranom izvještaju iskazana unutar kratkoročnog dijela stavke "Dobavljači i ostale obveze" (Bilješka 31; </t>
    </r>
    <r>
      <rPr>
        <sz val="9"/>
        <color theme="1" tint="4.9989318521683403E-2"/>
        <rFont val="Arial"/>
        <family val="2"/>
        <charset val="238"/>
      </rPr>
      <t>"Obveze po mjenicama</t>
    </r>
    <r>
      <rPr>
        <sz val="9"/>
        <color theme="1"/>
        <rFont val="Arial"/>
        <family val="2"/>
        <charset val="238"/>
      </rPr>
      <t xml:space="preserve">" u usporedivom iznosu HRK 6.625 tis.). </t>
    </r>
  </si>
  <si>
    <t xml:space="preserve">  V. Obveze prema zaposlenicima</t>
  </si>
  <si>
    <t>117</t>
  </si>
  <si>
    <t xml:space="preserve">  VI. Obveze za poreze, doprinose i slična davanja</t>
  </si>
  <si>
    <t>118</t>
  </si>
  <si>
    <t xml:space="preserve">  VII. Obveze s osnove udjela u rezultatu i ostale kratkoročne obveze</t>
  </si>
  <si>
    <t>119 i 121</t>
  </si>
  <si>
    <t>Dio 24+ dio 30+
dio 31 + dio 39</t>
  </si>
  <si>
    <t>ODGOĐENO PLAĆANJE TROŠKOVA I PRIHOD BUDUĆEGA RAZDOBLJA</t>
  </si>
  <si>
    <t>122</t>
  </si>
  <si>
    <t>Dio 31+
dio 32</t>
  </si>
  <si>
    <t>UKUPNO PASIVA</t>
  </si>
  <si>
    <t>123</t>
  </si>
  <si>
    <t>Rekapitulacija usporedbe GFI-POD računa dobiti i gubitka te nekonsolidiranog izvještaja o sveobuhvatnoj dobiti iz Revidiranog izvještaja za 2020. godinu</t>
  </si>
  <si>
    <t>GFI-POD RAČUN DOBITI I GUBITKA
u razdoblju od 1.1.2020. do 31.12.2020.
(u tisućama kuna)</t>
  </si>
  <si>
    <t>GFI-POD
AOP oznaka</t>
  </si>
  <si>
    <t>Revidirani izvještaj
Bilješka</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</si>
  <si>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</si>
  <si>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</si>
  <si>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</si>
  <si>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</si>
  <si>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</si>
  <si>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</si>
  <si>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Dio 6+
dio 10</t>
  </si>
  <si>
    <r>
      <t>GFI-POD stavke "Prihodi na temelju upotrebe vlastitih proizvoda, roba i usluga" (AOP 128; HRK 208 tis.), "Ostali poslovni prihodi s poduzetnicima unutar grupe" (AOP 129; HRK 270 tis.) i "Ostali poslovni prihodi (izvan grupe)" (AOP 130; HRK 24.379 tis.) su u Revidiranom izvještaju iskazane unutar stavki "Ostali prihodi" (Bilješka 6; "Prihod od donacija i ostalo" HRK 7.506 tis., "Prihod od ukidanja rezervacija" HRK 233 tis., "Prihod od prefakturiranja" HRK 2.140 tis., "Prihod od osiguranja i po sudskim žalbama" HRK 1.829 tis., "Prihod od upotrebe vlastitih proizvoda i usluga" HRK 209 tis., "Ostali prihodi" HRK 7.760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5.180 tis.).
Napomena: Ukupan iznos stavke "Ostali prihodi" Revidiranog izvješća (Bilješka 6) u iznosu </t>
    </r>
    <r>
      <rPr>
        <sz val="9"/>
        <rFont val="Arial"/>
        <family val="2"/>
        <charset val="238"/>
      </rPr>
      <t>HRK 19.677</t>
    </r>
    <r>
      <rPr>
        <sz val="9"/>
        <color theme="1"/>
        <rFont val="Arial"/>
        <family val="2"/>
        <charset val="238"/>
      </rPr>
      <t xml:space="preserve"> tis. je iskazan u stavci "Prihodi na temelju upotrebe vlastitih proizvoda, roba i usluga, ostali poslovni prihodi s poduzetnicima unutar grupe te ostali poslovni prihodi (izvan grupe)" (AOP 128, 129 i 130; HRK 19.677 tis.). 
Ukupan iznos stavke "Ostali dobici/(gubici) - neto" Revidiranog izvješća (Bilješka 10) u iznosu HRK 5.180 tis. je iskazan u stavci "Prihodi na temelju upotrebe vlastitih proizvoda, roba i usluga, ostali poslovni prihodi s poduzetnicima unutar grupe te ostali poslovni prihodi (izvan grupe)" (AOP 128, 129 i 130, HRK 5.180 tis.).</t>
    </r>
  </si>
  <si>
    <t>POSLOVNI RASHODI (AOP 133+137+141+142+143+146+153)</t>
  </si>
  <si>
    <t>131</t>
  </si>
  <si>
    <t>Obzirom na drukčiji prikaz, a radi usporedivosti GFI-POD i Revidiranog izvještaja nužno je zbirno promatrati GFI-POD stavke "Troškovi osoblja" (AOP 137; HRK 162.757 tis.), "Ostali troškovi" (AOP 142; HRK 75.373 tis.), "Vrijednosna usklađenja" (AOP 143; HRK 1.394 tis.), "Rezerviranja" (AOP 146; HRK 25.566 tis.) i "Ostali poslovni rashodi" (AOP 153; HRK 9.198 tis.) u odnosu na stavke "Troškovi zaposlenih" (Bilješka 8; HRK 194.267 tis.) te "Ostali poslovni rashodi (Bilješka 9; HRK 80.020 tis.) Revidiranog izvješća.</t>
  </si>
  <si>
    <t xml:space="preserve">  I. Materijalni troškovi</t>
  </si>
  <si>
    <t>133</t>
  </si>
  <si>
    <t>GFI-POD stavka "Materijalni troškovi" (AOP 133; HRK 223.981 tis.) je u Revidiranom izvještaju iskazana u stavci "Nabavna vrijednost materijala i usluga" (Bilješka 7 u usporedivom iznosu HRK 223.981 tis.).</t>
  </si>
  <si>
    <t xml:space="preserve">  II. Troškovi osoblja</t>
  </si>
  <si>
    <t>137</t>
  </si>
  <si>
    <t>Dio 8</t>
  </si>
  <si>
    <t xml:space="preserve">GFI-POD stavka "Troškovi osoblja" (AOP 137; HRK 162.757 tis.) je u Revidiranom izvještaju iskazana unutar stavke "Troškovi zaposlenih" (Bilješka 8; "Plaće - neto" HRK 103.705 tis., "Troškovi mirovinskog osiguranja" HRK 30.087 tis., "Troškovi zdravstvenog osiguranja" HRK 21.802 tis., "Ostalo (doprinosi i porezi)" HRK 7.163 tis.).
Napomena: Ukupan iznos stavke "Troškovi zaposlenih" Revidiranog izvješća (Bilješka 8) u iznosu HRK 194.267 tis. je iskazan u stavkama "Troškovi osoblja" (AOP 137; HRK 162.757 tis.), "Ostali troškovi" (AOP 142; HRK 20.800 tis.) i "Rezerviranja" (AOP 146; HRK 10.710 tis.). </t>
  </si>
  <si>
    <t xml:space="preserve">  III. Amortizacija</t>
  </si>
  <si>
    <t>141</t>
  </si>
  <si>
    <t>14+15+16+30</t>
  </si>
  <si>
    <t xml:space="preserve">  IV. Ostali troškovi</t>
  </si>
  <si>
    <t>142</t>
  </si>
  <si>
    <t>Dio 8+
dio 9</t>
  </si>
  <si>
    <t>GFI-POD stavka "Ostali troškovi" (AOP 142; HRK 75.372 tis.) je u Revidiranom izvještaju iskazana unutar stavki "Troškovi zaposlenih" (Bilješka 8; "Trošak otpremnina" HRK 329 tis., "Ostali troškovi zaposlenih" HRK 20.471 tis.) te "Ostali poslovni rashodi" (Bilješka 9; "Komunalne naknade, koncesije i dr." HRK 32.959 tis., "Profesionalne usluge" HRK 11.872 tis., "Troškovi reprezentacije" HRK 2.023 tis. HRK, "Premije osiguranja" HRK 6.075 tis., "Bankarske usluge" HRK 574 tis., "Stručni časopisi i dr. administrativni troškovi" HRK 1.069 tis.).
Napomena: Ukupan iznos stavke "Troškovi zaposlenih" Revidiranog izvješća (Bilješka 8) u iznosu HRK 194.267 tis. je iskazan u stavkama "Troškovi osoblja" (AOP 137; HRK 162.757 tis.), "Ostali troškovi" (AOP 142; HRK 20.800 tis.) i "Rezerviranja" (AOP 146; HRK 10.710 tis.). 
Ukupan iznos stavke "Ostali poslovni rashodi" Revidiranog izvješća (Bilješka 9) u iznosu HRK 80.020 tis. je iskazan u stavkama "Ostali troškovi" (AOP 142; HRK 54.572 tis.), "Vrijednosna usklađenja" (AOP 143; HRK 1.394 tis.), "Rezerviranja" (AOP 146; HRK 14.856 tis.) te "Ostali poslovni rashodi" (AOP 153; HRK 9.198 tis.).</t>
  </si>
  <si>
    <t xml:space="preserve">  V. Vrijednosna usklađenja</t>
  </si>
  <si>
    <t>143</t>
  </si>
  <si>
    <t>Dio 9</t>
  </si>
  <si>
    <t>GFI-POD stavka "Vrijednosna usklađenja" (AOP 143; HRK 1.394 tis.) je u Revidiranom izvještaju iskazana unutar stavke "Ostali poslovni rashodi" (Bilješka 9; "Vrijednosno usklađenje imovine" u usporedivom iznosu HRK 1.394 tis.).
Napomena: Ukupan iznos stavke "Ostali poslovni rashodi" Revidiranog izvješća (Bilješka 9) u iznosu HRK 80.020 tis. je iskazan u stavkama "Ostali troškovi" (AOP 142; HRK 54.572 tis.), "Vrijednosna usklađenja" (AOP 143; HRK 1.394 tis.), "Rezerviranja" (AOP 146; HRK 14.856 tis.) te "Ostali poslovni rashodi" (AOP 153; HRK 9.198 tis.).</t>
  </si>
  <si>
    <t xml:space="preserve">  VI. Rezerviranja</t>
  </si>
  <si>
    <t>146</t>
  </si>
  <si>
    <t>GFI-POD stavka "Rezerviranja" (AOP 146; HRK 25.566 tis.) je u Revidiranom izvještaju iskazana unutar stavki "Troškovi zaposlenih" (Bilješka 8; "Rezerviranja za otpremnine i jubilarne nagrade" HRK 10.710 tis.) te "Ostali poslovni rashodi" (Bilješka 9; "Rezerviranja" HRK 9.356 tis. i "Rezerviranja za otpremnine" HRK 5.500 tis.).
Napomena: Ukupan iznos stavke "Troškovi zaposlenih" Revidiranog izvješća (Bilješka 8) u iznosu HRK 194.267 tis. je iskazan u stavkama "Troškovi osoblja" (AOP 137; HRK 162.757 tis.), "Ostali troškovi" (AOP 142; HRK 20.800 tis.) i "Rezerviranja" (AOP 146; HRK 10.710 tis.). 
Ukupan iznos stavke "Ostali poslovni rashodi" Revidiranog izvješća (Bilješka 9) u iznosu HRK 80.020 tis. je iskazan u stavkama "Ostali troškovi" (AOP 142; HRK 54.572 tis.), "Vrijednosna usklađenja" (AOP 143; HRK 1.394 tis.), "Rezerviranja" (AOP 146; HRK 14.856 tis.) te "Ostali poslovni rashodi" (AOP 153; HRK 9.198 tis.).</t>
  </si>
  <si>
    <t>153</t>
  </si>
  <si>
    <t>GFI-POD stavka "Ostali poslovni rashodi" (AOP 153; HRK 9.198 tis.) je u Revidiranom izvještaju iskazana unutar stavki "Ostali poslovni rashodi" (Bilješka 9; "Otpisi nekretnina, postrojenja i oprema" HRK 1.202 tis., te "Ostali poslovni rashodi" HRK 7.996 tis.).
Napomena: Ukupan iznos stavke "Ostali poslovni rashodi" Revidiranog izvješća (Bilješka 9) u iznosu HRK 80.020 tis. je iskazan u stavkama "Ostali troškovi" (AOP 142; HRK 54.572 tis.), "Vrijednosna usklađenja" (AOP 143; HRK 1.394 tis.), "Rezerviranja" (AOP 146; HRK 14.856 tis.) te "Ostali poslovni rashodi" (AOP 153; HRK 9.198 tis.).</t>
  </si>
  <si>
    <t>FINANCIJSKI PRIHODI</t>
  </si>
  <si>
    <t>154</t>
  </si>
  <si>
    <t>GFI-POD stavka "Financijski prihodi" (AOP 154; HRK 19.931 tis.) je u Revidiranom izvještaju iskazana unutar stavki "Neto financijski prihodi/(rashodi)" u dijelu financijskih prihoda (Bilješka 11; "Prihodi od kamata" HRK 508 tis., "Neto pozitivne tečajne razlike - ostalo " HRK 825 tis.,"Realizirani neto dobici od promjene vrijednosti valutnih terminskih ugovora i kam. swap-a" HRK 16.759 tis., "Prihodi od cassa sconto" HRK 1.709 tis., te ostali finan. prihodi HRK 130 tis.).
Napomena: Ukupan iznos stavke "Neto financijski rashodi" Revidiranog izvješća (Bilješka 11) u iznosu HRK 95.096 tis. je iskazan u stavkama "Financijski prihodi" (AOP 154; HRK 19.931 tis.) i "Financijski rashodi" (AOP 165; HRK 115.027 tis.).</t>
  </si>
  <si>
    <t>FINANCIJSKI RASHODI</t>
  </si>
  <si>
    <t>165</t>
  </si>
  <si>
    <t>GFI-POD stavka "Financijski rashodi" (AOP 165; HRK 115.027 tis.) je u Revidiranom izvještaju iskazana unutar stavki "Neto financijski prihodi/(rashodi)" u dijelu financijskih rashoda (Bilješka 11; "Rashod od kamata" HRK 59.591 tis., "Neto negativne tečajne razlike od financijskih aktivnosti " HRK 38.603 tis., te "Promjena vrijednosti valutnih terminskih ugovora i kamatnog swap-a" HRK 16.833 tis.).
Napomena: Ukupan iznos stavke "Neto financijski rashodi" Revidiranog izvješća (Bilješka 11) u iznosu HRK 95.096 tis. je iskazan u stavkama "Financijski prihodi" (AOP 154; HRK 19.931 tis.) i "Financijski rashodi" (AOP 165; HRK 115.027 tis.).</t>
  </si>
  <si>
    <t>UKUPNI PRIHODI (AOP 125+154)</t>
  </si>
  <si>
    <t>177</t>
  </si>
  <si>
    <t>UKUPNI RASHODI (AOP 131+165)</t>
  </si>
  <si>
    <t>178</t>
  </si>
  <si>
    <t>DOBIT ILI GUBITAK PRIJE OPOREZIVANJA (AOP 177-178)</t>
  </si>
  <si>
    <t>179</t>
  </si>
  <si>
    <t>POREZ NA DOBIT</t>
  </si>
  <si>
    <t>182</t>
  </si>
  <si>
    <t>DOBIT RAZDOBLJA (AOP 179-182)</t>
  </si>
  <si>
    <t>184</t>
  </si>
  <si>
    <t>Rekapitulacija usporedbe GFI-POD reklasificirane bilance i bilance iz Revidiranih izvještaja za 2019. godinu</t>
  </si>
  <si>
    <t>GFI-POD BILANCA
stanje na dan 31.12.2019
(u tisućama kuna)</t>
  </si>
  <si>
    <t>14+15+16+
17+dio 18b+
20+dio 21+25+dio 30</t>
  </si>
  <si>
    <t>14+15+30</t>
  </si>
  <si>
    <t>GFI-POD stavka "Materijalna imovina" (AOP 010; HRK 4.247.237 tis.) je u Revidiranom izvještaju iskazana u stavkama "Nekretnine, postrojenja i oprema" (Bilješka 14 u usporedivom iznosu HRK 4.224.948 tis.), "Ulaganja u nekretnine" (Bilješka 15 u usporedivom iznosu HRK 6.449 tis.), te "Imovina s pravom korištenja" (Bilješka 30 u usporedivom iznosu HRK 15.839).</t>
  </si>
  <si>
    <t>17+dio18b+20+dio21</t>
  </si>
  <si>
    <t>GFI-POD stavka "Financijska imovina" (AOP 020; HRK 774.968 tis.) je u Revidiranom izvještaju iskazana u stavkama "Ulaganja u ovisna društva (Bilješka 17 u usporedivom iznosu HRK 727.328 tis.), "Udjel u pridruženom subjektu" (Bilješka 18b u usporedivom iznosu HRK 47.192 tis.), "Financijska imovina" (Bilješka 20 u usporedivom iznosu HRK 335 tis.) te u dugoročnom dijelu stavke "Krediti i depoziti" (Bilješka 21 u usporedivom iznosu HRK 113 tis.).</t>
  </si>
  <si>
    <t>Dio 21+22+
dio 23+dio 24+26</t>
  </si>
  <si>
    <t>Obzirom na drukčiji prikaz, a radi usporedivosti GFI-POD i Revidiranog izvještaja nužno je zbirno promatrati GFI-POD stavke "Kratkotrajna imovina" (AOP 037; HRK 299.370 tis.) i "Plaćeni troškovi budućeg razdoblja i obračunati prihodi" (AOP 064; HRK 17.875 tis.) u odnosu na stavku "Kratkotrajna imovina" Revidiranog izvješća (HRK 317.245 tis.).</t>
  </si>
  <si>
    <r>
      <t xml:space="preserve">GFI-POD stavka "Potraživanja" (AOP 046; HRK 28.465 tis.) je u Revidiranom izvještaju iskazana unutar stavaka "Kupci i ostala potraživanja" (Bilješka 23; "Potraživanja od kupaca - neto" HRK 15.897 tis., "Potraživanja za više plaćeni PDV" HRK 9.616 tis., "Predujmovi dobavljačima" HRK 1.115 tis., "Potraživanja od zaposlenih" HRK 911 tis., "Potraživanja od državnih institucija" HRK 508 tis., te "Ostala kratkoročna potraživanja" HRK 417 tis.).
Napomena: Ukupna stavka "Kupci i ostala potraživanja" Revidiranog izvješća (Bilješka </t>
    </r>
    <r>
      <rPr>
        <sz val="9"/>
        <rFont val="Arial"/>
        <family val="2"/>
        <charset val="238"/>
      </rPr>
      <t>23</t>
    </r>
    <r>
      <rPr>
        <sz val="9"/>
        <color theme="1"/>
        <rFont val="Arial"/>
        <family val="2"/>
        <charset val="238"/>
      </rPr>
      <t>) u iznosu 46.339 tis. je iskazana u stavkama "Potraživanja" (AOP 046; HRK 28.465 tis.) te "Plaćeni troškovi budućeg razdoblja i obračunati prihodi" (AOP 064; HRK 17.875 tis.).</t>
    </r>
  </si>
  <si>
    <t>Dio 21+dio 24</t>
  </si>
  <si>
    <t>GFI-POD stavka "Financijska imovina" (AOP 053; HRK 671 tis.) je u Revidiranom izvještaju iskazana u stavci "Krediti i depoziti" - kratkoročni dio (Bilješka 21 u usporedivom iznosu HRK 531 tis.), te "Financijska imovina" (Bilješka 24 "Derivativni finan. instrumenti" u usporedivom iznosu HRK 140 tis.)</t>
  </si>
  <si>
    <t>GFI-POD stavka "Novac u banci i blagajni" (AOP 063; HRK 247.849 tis.) je u Revidiranom izvještaju iskazana u stavci "Novac i novčani ekvivalenti" (Bilješka 26 u usporedivom iznosu HRK 247.849 tis.).</t>
  </si>
  <si>
    <t>GFI-POD stavka "Plaćeni troškovi budućeg razdoblja i obračunati prihodi" (AOP 064; HRK 17.875 tis.) je u Revidiranom izvještaju iskazana unutar stavke "Kupci i ostala potraživanja" (Bilješka 23; "Obračunati nefakturirani prihodi" HRK 3.034 tis., "Potraživanja za kamatu" HRK 24 tis., "Unaprijed plaćeni troškovi" HRK 14.816 tis.).
Napomena: Ukupna stavka "Kupci i ostala potraživanja" Revidiranog izvješća (Bilješka 23) u iznosu 46.339 tis. je iskazana u stavkama "Potraživanja" (AOP 046; HRK 28.465 tis.) te "Plaćeni troškovi budućeg razdoblja i obračunati prihodi" (AOP 064; HRK 17.875 tis.).</t>
  </si>
  <si>
    <t>GFI-POD stavka "Kapital i rezerve" (AOP 067; HRK 2.690.444 tis.) je u Revidiranom izvještaju iskazana u stavci "Dionička glavnica" (Bilješke 27 i 28 u usporedivom iznosu HRK 2.690.444 tis.).</t>
  </si>
  <si>
    <t>GFI-POD stavka "Rezerviranja" (AOP 088; HRK 99.092 tis.) je u Revidiranom izvještaju iskazana u dugoročnim obvezama u stavci "Rezerviranja" (Bilješka 32 u usporedivom iznosu HRK 42.638 tis.) i u dugoročnim obvezama stavke "Naknade za koncesije" (Bilješka 31 u usporedivom iznosu HRK 56.453).</t>
  </si>
  <si>
    <t>dio 24+25+
dio 29+dio 30+ dio 31 + dio 39</t>
  </si>
  <si>
    <t>Obzirom na drukčiji prikaz, a radi usporedivosti GFI-POD i Revidiranog izvještaja nužno je zbirno promatrati GFI-POD stavke "Dugoročne obveze" (AOP 095; HRK 2.199.023 tis.) i "Rezerviranja" (AOP 088; HRK 99.092 tis.) u odnosu na stavku "Dugoročne obveze" Revidiranog izvješća (HRK 2.298.116 tis.).</t>
  </si>
  <si>
    <t>GFI-POD stavka "Obveze prema bankama i drugim financijskim institucijama" (AOP 101; HRK 2.146.746 tis.) je u Revidiranom izvještaju iskazana u dugoročnom dijelu stavke "Posudbe" (Bilješka 29 u usporedivom iznosu HRK 2.146.746 tis.).</t>
  </si>
  <si>
    <t>Dio 24+
     dio 30 + dio 39</t>
  </si>
  <si>
    <r>
      <t>GFI-POD stavka "Ostale dugoročne obveze" (AOP 105; HRK 38.087</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11.023 tis.), "Obveze za imovinu s pravom korištenja" (Bilješka 30 u usporedivom iznosu HRK 8.770 tis.) te bilješka 39 u usporedivom iznosu HRK 18.294 tis. 
Napomena: Ukupna stavka "Derivativni financijski instrumenti" Revidiranog izvješća (Bilješka 24) u iznosu 17.048 tis. je iskazana u stavkama "Ostale dugoročne obveze" (AOP 105; HRK 11.023 tis.) i "Ostale kratkoročne obveze" (AOP 121; HRK 6.025 tis.).</t>
    </r>
  </si>
  <si>
    <t>dio 24+29 + dio 30 + dio 31</t>
  </si>
  <si>
    <t>Obzirom na drukčiji prikaz, a radi usporedivosti GFI-POD i Revidiranog izvještaja nužno je zbirno promatrati GFI-POD stavke "Kratkoročne obveze" (AOP 107; HRK 463.253 tis.) i "Odgođeno plaćanje troškova i prihod budućeg razdoblja" (AOP 122; HRK 52.099 tis.) u odnosu na stavke "Kratkoročne obveze" Revidiranog izvješća (HRK 515.352 tis.).</t>
  </si>
  <si>
    <r>
      <t>G</t>
    </r>
    <r>
      <rPr>
        <sz val="9"/>
        <rFont val="Arial"/>
        <family val="2"/>
        <charset val="238"/>
      </rPr>
      <t>FI-POD stavka "Obveze prema bankama i drugim financijskim institucijama" (AOP 113; HRK 257.434 tis.) je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257.434 tis.).</t>
    </r>
  </si>
  <si>
    <r>
      <t>GFI-POD stavka "Obveze za predujmove" (AOP 114; HRK 31.610 tis.) je u Revidiranom izvještaju iskazana unutar kratkoročnog dijela stavke "Dobavljači i ostale obveze" (Bilješka</t>
    </r>
    <r>
      <rPr>
        <sz val="9"/>
        <rFont val="Arial"/>
        <family val="2"/>
        <charset val="238"/>
      </rPr>
      <t xml:space="preserve"> 31; "Obveze za predujmove" u usporedivom iznosu </t>
    </r>
    <r>
      <rPr>
        <sz val="9"/>
        <color theme="1"/>
        <rFont val="Arial"/>
        <family val="2"/>
        <charset val="238"/>
      </rPr>
      <t>HRK 31.610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r>
  </si>
  <si>
    <t>GFI-POD stavke "Obveze prema poduzetnicima unutar grupe" (AOP 108; HRK 218 tis.) i "Obveze prema dobavljačima" (AOP 115; HRK 127.478 tis.) je u Revidiranom izvještaju iskazana unutar kratkoročnog dijela stavke "Dobavljači i ostale obveze" (Bilješka 31; "Obveze prema dobavljačima" HRK 127.455 tis., "Obveze prema dobavljačima - povezana društva" HRK 241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</si>
  <si>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t xml:space="preserve">  IV. Obveze prema zaposlenicima</t>
  </si>
  <si>
    <t>GFI-POD stavka "Obveze prema zaposlenicima" (AOP 117; HRK 24.837 tis.) je u Revidiranom izvještaju iskazana unutar kratkoročnog dijela stavke "Dobavljači i ostale obveze" (Bilješka 31; "Obveze prema zaposlenima" u usporedivom iznosu HRK 24.837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</si>
  <si>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t xml:space="preserve">  V. Obveze za poreze, doprinose i slična davanja</t>
  </si>
  <si>
    <t>GFI-POD stavka "Obveze za poreze, doprinose i slična davanja" (AOP 118; HRK10.114 tis.) je u Revidiranom izvještaju iskazana unutar kratkoročnog dijela stavke "Dobavljači i ostale obveze" (Bilješka 31; "Obveze za poreze i doprinose i druge obveze" u usporedivom iznosu HRK 10.114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</si>
  <si>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t xml:space="preserve">  VI. Obveze s osnove udjela u rezultatu i ostale kratkoročne obveze</t>
  </si>
  <si>
    <t xml:space="preserve">Dio 24+ dio 30+
dio 31 </t>
  </si>
  <si>
    <t>GFI-POD stavka "Obveze s osnove udjela u rezultatu" (AOP 119; HRK 9 tis.) i "Ostale kratkoročne obveze" (AOP 121; HRK 11.553 tis.) je u Revidiranom izvještaju iskazana unutar kratkoročnih dijelova stavki "Dobavljači i ostale obveze" (Bilješka 31; "Obveza za dividendu" HRK 9 tis., "Ostale obveze" HRK 1.939 tis.), "Derivativni financijski instrumenti" (Bilješka 24 u usporedivom iznosu HRK 6.025 tis.) te "Obveze za imovinu s pravom korištenja" (Bilješka 30 u usporedivom iznosu HRK 3.589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 
Ukupan iznos stavke "Derivativni financijski instrumenti" Revidiranog izvješća (Bilješka 24) u iznosu HRK 17.048 tis. je iskazan u stavkama "Ostale dugoročne obveze" (AOP 105; HRK 11.023 tis.) i "Ostale kratkoročne obveze" (AOP 121; HRK 6.025 tis.).</t>
  </si>
  <si>
    <r>
      <t>GFI-POD stavka "Odgođeno plaćanje troškova i prihod budućeg razdoblja" (AOP 122; HRK 52.099 tis.) je u Revidiranom izvještaju iskazana unutar stavaka  "Dobavljači i ostale obveze" (Bilješka 31; "Obveze po kamatama" HRK 1.758 tis., kratkoročni dio stavke "Naknada za koncesije"</t>
    </r>
    <r>
      <rPr>
        <b/>
        <sz val="9"/>
        <color rgb="FF00B0F0"/>
        <rFont val="Arial"/>
        <family val="2"/>
        <charset val="238"/>
      </rPr>
      <t xml:space="preserve"> </t>
    </r>
    <r>
      <rPr>
        <b/>
        <sz val="9"/>
        <color rgb="FF333399"/>
        <rFont val="Arial"/>
        <family val="2"/>
        <charset val="238"/>
      </rPr>
      <t>HRK 2.982 tis., "Obveze za ukalkulirani godišnji odmor i sate preraspodjele" HRK 20.320 tis., "Obračunate obveze za porez na dodanu vrijednost u nerealiziranim prihodima" HRK 378 tis., "Obveze za ukalkulirane troškove" HRK 8.933 tis.) te kratkoročnog dijela stavki "Rezerviranja" (Bilješka 32; kratkoročni dio stavke "Otpremnine i jubilarne nagrade" HRK 164 tis. te "Bonusi" HRK 17.563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 
Ukupan kratkoročni dio stavke "Rezerviranja" Revidiranog izvješća (Bilješka 32) u iznosu 17.727 tis. je iskazan u stavci "Odgođeno plaćanje troškova i prihod budućeg razdoblja" (AOP 122: HRK 17.727 tis.).</t>
    </r>
  </si>
  <si>
    <t>Rekapitulacija usporedbe GFI-POD reklasificiranog računa dobiti i gubitka te nekonsolidiranog izvještaja o sveobuhvatnoj dobiti iz Revidiranog izvještaja za 2019. godinu</t>
  </si>
  <si>
    <t>GFI-POD RAČUN DOBITI I GUBITKA
u razdoblju od 1.1.2019. do 31.12.2019.
(u tisućama kuna)</t>
  </si>
  <si>
    <r>
      <t>GFI-POD stavke "Prihodi na temelju upotrebe vlastitih proizvoda, roba i usluga" (AOP 128; HRK 218 tis.), "Ostali poslovni prihodi s poduzetnicima unutar grupe" (AOP 129; HRK 122.524 tis.) i "Ostali poslovni prihodi (izvan grupe)" (AOP 130; HRK 58.002 tis.) su u Revidiranom izvještaju iskazane unutar stavki "Ostali prihodi" (Bilješka 6; "Prihod od donacija i ostalo" HRK 2.917 tis., "Prihod od ukidanja rezervacija" HRK 566 tis., "Prihod od prefakturiranja" HRK 2.234 tis., "Prihod od osiguranja i po sudskim žalbama" HRK 3.310 tis., "Prihod od upotrebe vlastitih proizvoda i usluga" HRK 218 tis., "Ostali prihodi" HRK 10.186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161.314 tis.).
Napomena: Ukupan iznos stavke "Ostali prihodi" Revidiranog izvješća (Bilješka 6) u iznosu </t>
    </r>
    <r>
      <rPr>
        <sz val="9"/>
        <rFont val="Arial"/>
        <family val="2"/>
        <charset val="238"/>
      </rPr>
      <t>HRK 19.431</t>
    </r>
    <r>
      <rPr>
        <sz val="9"/>
        <color theme="1"/>
        <rFont val="Arial"/>
        <family val="2"/>
        <charset val="238"/>
      </rPr>
      <t xml:space="preserve"> tis. je iskazan u stavci "Prihodi na temelju upotrebe vlastitih proizvoda, roba i usluga, ostali poslovni prihodi s poduzetnicima unutar grupe te ostali poslovni prihodi (izvan grupe)" (AOP 128, 129 i 130; HRK 19.431 tis.). 
Ukupan iznos stavke "Ostali dobici/(gubici) - neto" Revidiranog izvješća (Bilješka 10) u iznosu HRK 161.314 tis. je iskazan u stavci "Prihodi na temelju upotrebe vlastitih proizvoda, roba i usluga, ostali poslovni prihodi s poduzetnicima unutar grupe te ostali poslovni prihodi (izvan grupe)" (AOP 128, 129 i 130, HRK 161.314 tis.).</t>
    </r>
  </si>
  <si>
    <t>Obzirom na drukčiji prikaz, a radi usporedivosti GFI-POD i Revidiranog izvještaja nužno je zbirno promatrati GFI-POD stavke "Troškovi osoblja" (AOP 137; HRK 506.080 tis.), "Ostali troškovi" (AOP 142; HRK 174.348 tis.), "Vrijednosna usklađenja" (AOP 143; HRK 544 tis.), "Rezerviranja" (AOP 146; 8.236 tis.) i "Ostali poslovni rashodi" (AOP 153; HRK 30.575 tis.) u odnosu na stavke "Troškovi zaposlenih" (Bilješka 8; HRK 594.133 tis.) te "Ostali poslovni rashodi (Bilješka 9; HRK 125.649 tis.) Revidiranog izvješća.</t>
  </si>
  <si>
    <t>GFI-POD stavka "Materijalni troškovi" (AOP 133; HRK 540.847 tis.) je u Revidiranom izvještaju iskazana u stavci "Nabavna vrijednost materijala i usluga" (Bilješka 7 u usporedivom iznosu HRK 540.847 tis.).</t>
  </si>
  <si>
    <t>GFI-POD stavka "Troškovi osoblja" (AOP 137; HRK 506.080 tis.) je u Revidiranom izvještaju iskazana unutar stavke "Troškovi zaposlenih" (Bilješka 8; "Plaće - neto" HRK 313.347 tis., "Troškovi mirovinskog osiguranja" HRK 89.062 tis., "Troškovi zdravstvenog osiguranja" HRK 67.940 tis., "Ostalo (doprinosi i porezi)" HRK 35.731 tis.).
Napomena: Ukupan iznos stavke "Troškovi zaposlenih" Revidiranog izvješća (Bilješka 8) u iznosu HRK 594.133 tis. je iskazan u stavkama "Troškovi osoblja" (AOP 137; HRK 506.080 tis.), "Ostali troškovi" (AOP 142; HRK 83.371 tis.) i "Rezerviranja" (AOP 146; HRK 4.683 tis.).</t>
  </si>
  <si>
    <t>GFI-POD stavka "Ostali troškovi" (AOP 142; HRK 174.348 tis.) je u Revidiranom izvještaju iskazana unutar stavki "Troškovi zaposlenih" (Bilješka 8; "Trošak otpremnina" HRK 515 tis., "Ostali troškovi zaposlenih" HRK 82.856 tis.) te "Ostali poslovni rashodi" (Bilješka 9; "Komunalne naknade, koncesije i dr." HRK 53.613 tis., "Profesionalne usluge" HRK 18.915 tis., "Troškovi reprezentacije" HRK 7.813 tis. HRK, "Premije osiguranja" HRK 6.343 tis., "Bankarske usluge" HRK 2.325 tis., "Stručni časopisi i dr. administrativni troškovi" HRK 1.968 tis.).
Napomena: Ukupan iznos stavke "Troškovi zaposlenih" Revidiranog izvješća (Bilješka 8) u iznosu HRK 594.133 tis. je iskazan u stavkama "Troškovi osoblja" (AOP 137; HRK 506.080 tis.), "Ostali troškovi" (AOP 142; HRK 83.371 tis.) i "Rezerviranja" (AOP 146; HRK 4.683 tis.).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</si>
  <si>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"Vrijednosna usklađenja" (AOP 143; HRK 544 tis.) je u Revidiranom izvještaju iskazana unutar stavke "Ostali poslovni rashodi" (Bilješka 9; "Vrijednosno usklađenje imovine" u usporedivom iznosu HRK 544 tis.).
Napomena: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</si>
  <si>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"Rezerviranja" (AOP 146; HRK 8.236 tis.) je u Revidiranom izvještaju iskazana unutar stavki "Troškovi zaposlenih" (Bilješka 8; "Rezerviranja za otpremnine i jubilarne nagrade" HRK 4.683 tis.) te "Ostali poslovni rashodi" (Bilješka 9; "Rezerviranja" HRK 3.553 tis.).
Napomena: Ukupan iznos stavke "Troškovi zaposlenih" Revidiranog izvješća (Bilješka 8) u iznosu HRK 594.133 tis. je iskazan u stavkama "Troškovi osoblja" (AOP 137; HRK 506.080 tis.), "Ostali troškovi" (AOP 142; HRK 83.371 tis.) i "Rezerviranja" (AOP 146; HRK 4.683 tis.).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</si>
  <si>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"Ostali poslovni rashodi" (AOP 153; HRK 30.575 tis.) je u Revidiranom izvještaju iskazana unutar stavki "Ostali poslovni rashodi" (Bilješka 9; "Otpisi nekretnina, postrojenja i oprema" HRK 23.237 tis., "Ostali poslovni rashodi" HRK 7.338 tis.).
Napomena: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</si>
  <si>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"Financijski prihodi" (AOP 154; HRK 18.970 tis.) je u Revidiranom izvještaju iskazana unutar stavki "Neto financijski prihodi/(rashodi)" u dijelu financijskih prihoda (Bilješka 11; "Prihodi od kamata" HRK 517 tis., "Neto pozitivne tečajne razlike - ostalo " HRK 3.626 tis.,"Realizirani neto dobici od promjene vrijednosti valutnih terminskih ugovora i kam. swap-a" HRK 1.359 tis., "Neto dobici od prodaje finan. imovine" HRK 1.431 tis., "Prihodi od cassa sconto" HRK 2.934 tis., "Prihod od dividendi" HRK. 8.790 tis., te ostali finan. prihodi HRK 312 tis.).
Napomena: Ukupan iznos stavke "Neto financijski rashodi" Revidiranog izvješća (Bilješka 11) u iznosu HRK 48.014 tis. je iskazan u stavkama "Financijski prihodi" (AOP 154; HRK 18.970 tis.) i "Financijski rashodi" (AOP 165; HRK 66.984 tis.).</t>
  </si>
  <si>
    <t>GFI-POD stavka "Financijski rashodi" (AOP 165; HRK 66.984 tis.) je u Revidiranom izvještaju iskazana unutar stavki "Neto financijski prihodi/(rashodi)" u dijelu financijskih rashoda (Bilješka 11; "Rashod od kamata" HRK 51.568 tis., "Neto negativne tečajne razlike od financijskih aktivnosti " HRK 4.623 tis., "Promjena vrijednosti valutnih terminskih ugovora i kamatnog swap-a" HRK 10.651 tis., te "Neto gubici od prodaje udjela" HRK 142 tis.).
Napomena: Ukupan iznos stavke "Neto financijski rashodi" Revidiranog izvješća (Bilješka 11) u iznosu HRK 48.014 tis. je iskazan u stavkama "Financijski prihodi" (AOP 154; HRK 18.970 tis.) i "Financijski rashodi" (AOP 165; HRK 66.984 tis.).</t>
  </si>
  <si>
    <t>Rekapitulacija usporedbe GFI-POD novčanog toka te nekonsolidiranog izvještaja o novčanom toku iz Revidiranog izvještaja za 2020. godinu</t>
  </si>
  <si>
    <t>GFI-POD IZVJEŠTAJ O NOVČANOM TOKU
u razdoblju od 1.1.2020. do 31.12.2020.
(u tisućama kuna)</t>
  </si>
  <si>
    <t>A) NETO NOVČANI TOKOVI OD POSLOVNIH AKTIVNOSTI</t>
  </si>
  <si>
    <t>GFI-POD stavka "Neto novčani tokovi od poslovnih aktivnosti" (AOP 020; HRK -37.501 tis.) je u Revidiranom izvještaju iskazana u stavkama "Novčani tok od poslovnih aktivnosti" u usporedivom iznosu HRK -9.566 tis. te stavci "Plaćena kamata" (Novčani tok od financijskih aktivnosti) u iznosu HRK -27.935 tis.</t>
  </si>
  <si>
    <t xml:space="preserve">B) NETO NOVČANI TOKOVI OD INVESTICIJSKIH AKTIVNOSTI </t>
  </si>
  <si>
    <t>034</t>
  </si>
  <si>
    <t>GFI-POD stavka "Neto novčani tokovi od investicijskih aktivnosti" (AOP 034; HRK -419.436 tis.) je u Revidiranom izvještaju iskazana u stavci "Novčani tok od ulagačkih aktivnosti" u usporedivom iznosu HRK -419.436 tis.</t>
  </si>
  <si>
    <t>C) NETO NOVČANI TOKOVI OD FINANCIJSKIH AKTIVNOSTI</t>
  </si>
  <si>
    <t>GFI-POD stavka "Neto novčani tokovi od financijskih aktivnosti" (AOP 046; HRK 732.601 tis.) je u Revidiranom izvještaju iskazana u stavci "Novčani tok od financijskih aktivnosti" u usporedivom iznosu HRK 704.126 tis. uvećanoj za stavku "Plaćena kamata" u iznosu HRK 27.935 tis.</t>
  </si>
  <si>
    <t>D) NETO POVEĆANJE ILI SMANJENJE NOVČANIH TOKOVA (AOP 020+034+046)</t>
  </si>
  <si>
    <t>048</t>
  </si>
  <si>
    <t>049</t>
  </si>
  <si>
    <t>F) NOVAC I NOVČANI EKVIVALENTI NA KRAJU RAZDOBLJA (AOP 048+049)</t>
  </si>
  <si>
    <t>050</t>
  </si>
  <si>
    <t>Rekapitulacija usporedbe GFI-POD novčanog toka te nekonsolidiranog izvještaja o novčanom toku iz Revidiranog izvještaja za 2019. godinu</t>
  </si>
  <si>
    <t>GFI-POD IZVJEŠTAJ O NOVČANOM TOKU
u razdoblju od 1.1.2019. do 31.12.2019.
(u tisućama kuna)</t>
  </si>
  <si>
    <t>GFI-POD stavka "Neto novčani tokovi od poslovnih aktivnosti" (AOP 020; HRK 691.141 tis.) je u Revidiranom izvještaju iskazana u stavkama "Novčani tok od poslovnih aktivnosti" u usporedivom iznosu HRK 740.731 tis. te stavci "Plaćena kamata" (Novčani tok od financijskih aktivnosti) u iznosu HRK -49.590 tis.</t>
  </si>
  <si>
    <t>GFI-POD stavka "Neto novčani tokovi od investicijskih aktivnosti" (AOP 034; HRK -660.037 tis.) je u Revidiranom izvještaju iskazana u stavci "Novčani tok od ulagačkih aktivnosti" u usporedivom iznosu HRK -660.037 tis.</t>
  </si>
  <si>
    <t>GFI-POD stavka "Neto novčani tokovi od financijskih aktivnosti" (AOP 046; HRK 48.212 tis.) je u Revidiranom izvještaju iskazana u stavci "Novčani tok od financijskih aktivnosti" u usporedivom iznosu HRK -1.378 tis. uvećanoj za stavku "Plaćena kamata" u iznosu HRK 49.590 tis.</t>
  </si>
  <si>
    <t>Rekapitulacija usporedbe GFI-POD Izvještaja o promjenama kapitala te nekonsolidiranog izvještaja o promjenama kapitala iz Revidiranog izvještaja za 2020. godinu</t>
  </si>
  <si>
    <t>GFI-POD IZVJEŠTAJ O PROMJENAMA KAPITALA
u razdoblju od 1.1.2020. do 31.12.2020.
(u tisućama kuna)</t>
  </si>
  <si>
    <t>KAPITAL I REZERVE (AOP 068 do 070+076+077+081+084+087)</t>
  </si>
  <si>
    <t>GFI-POD stavka "Kapital i rezerve" (AOP 067; HRK 2.385.224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1 tis.), "Zakonske rezerve" (Bilješka 28 u usporedivom iznosu HRK 83.601 tis.), "Ostale rezerve" (Bilješka 28 u usporedivom iznosu HRK 176.476 tis.) te "Zadržana dobit" (Bilješka 28 u usporedivom iznosu HRK 571.832 tis.).
Napomena:  Radi potpune usporedivosti, slijedeće stavke treba promatrati kako je navedeno: Stavka Revidiranog izvještaja "Ostale rezerve" (Bilješka 28; HRK 176.475 tis.) odgovara GFI POD stavci "Rezerve za vlastite dionice" (AOP 072; HRK 136.815 tis.) te dijelu GFI POD stavke "Zadržana dobit" (AOP 081; HRK 37.410 tis.) te GFI POD stavke "Ostale rezerve" (AOP 075 HRK 2.250 tis.). Stavka Revidiranog izvještaja „Zadržana dobit“ (Bilješka 28; HRK 571.834 tis.) odgovara zbroju GFI POD stavki "Dobit poslovne godine" (AOP 084; HRK -308.550 tis.) te dijela stavke "Zadržana dobit" (AOP 081; HRK 880.384 tis.).</t>
  </si>
  <si>
    <t>Rekapitulacija usporedbe GFI-POD Izvještaja o promjenama kapitala te nekonsolidiranog izvještaja o promjenama kapitala iz Revidiranog izvještaja za 2019. godinu</t>
  </si>
  <si>
    <t>GFI-POD IZVJEŠTAJ O PROMJENAMA KAPITALA
u razdoblju od 1.1.2019. do 31.12.2019.
(u tisućama kuna)</t>
  </si>
  <si>
    <t>GFI-POD stavka "Kapital i rezerve" (AOP 067; HRK 2.690.444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61 tis.), "Zakonske rezerve" (Bilješka 28 u usporedivom iznosu HRK 83.601 tis.), "Ostale rezerve" (Bilješka 28 u usporedivom iznosu HRK 175.334 tis.) te "Zadržana dobit" (Bilješka 28 u usporedivom iznosu HRK 878.134 tis.).
Napomena:  Radi potpune usporedivosti, slijedeće stavke treba promatrati kako je navedeno: Stavka Revidiranog izvještaja "Ostale rezerve" (Bilješka 28; HRK 175.334 tis.) odgovara GFI POD stavci "Rezerve za vlastite dionice" (AOP 072; HRK 136.815 tis.) te dijelu GFI POD stavke "Zadržana dobit" (AOP 081; HRK 38.519 tis.). Stavka Revidiranog izvještaja „Zadržana dobit“ (Bilješka 28; HRK 878.134 tis.) odgovara zbroju GFI POD stavki "Dobit poslovne godine" (AOP 084; HRK 377.007 tis.) te dijela stavke "Zadržana dobit" (AOP 081; HRK 501.127 tis.).</t>
  </si>
  <si>
    <r>
      <t>GFI-POD stavka "Obveze za predujmove" (AOP 114; HRK 61.768 tis.) je u Revidiranom izvještaju iskazana unutar kratkoročnog dijela stavke "Dobavljači i ostale obveze" (Bilješka</t>
    </r>
    <r>
      <rPr>
        <sz val="9"/>
        <rFont val="Arial"/>
        <family val="2"/>
        <charset val="238"/>
      </rPr>
      <t xml:space="preserve"> 31; "Obveze za predujmove" u usporedivom iznosu </t>
    </r>
    <r>
      <rPr>
        <sz val="9"/>
        <color theme="1"/>
        <rFont val="Arial"/>
        <family val="2"/>
        <charset val="238"/>
      </rPr>
      <t xml:space="preserve">HRK 61.768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t>
    </r>
  </si>
  <si>
    <t xml:space="preserve">GFI-POD stavke "Obveze prema poduzetnicima unutar grupe" (AOP 108; HRK 136 tis.) i "Obveze prema dobavljačima" (AOP 115; HRK 49.993 tis.) je u Revidiranom izvještaju iskazana unutar kratkoročnog dijela stavke "Dobavljači i ostale obveze" (Bilješka 31; "Obveze prema dobavljačima" HRK 49.910 tis., "Obveze prema dobavljačima - povezana društva" HRK 220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t>
  </si>
  <si>
    <t xml:space="preserve">GFI-POD stavka "Obveze prema zaposlenicima" (AOP 117; HRK 15.921 tis.) je u Revidiranom izvještaju iskazana unutar kratkoročnog dijela stavke "Dobavljači i ostale obveze" (Bilješka 31; "Obveze prema zaposlenima" u usporedivom iznosu HRK 15.921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t>
  </si>
  <si>
    <t xml:space="preserve">GFI-POD stavka "Obveze za poreze, doprinose i slična davanja" (AOP 118; HRK 4.665 tis.) je u Revidiranom izvještaju iskazana unutar kratkoročnog dijela stavke "Dobavljači i ostale obveze" (Bilješka 31 "Obveze za poreze i doprinose i druge obveze" u usporedivom iznosu HRK 4.665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t>
  </si>
  <si>
    <r>
      <t>GFI-POD stavka "Odgođeno plaćanje troškova i prihod budućeg razdoblja" (AOP 122; HRK 65.394 tis.) je u Revidiranom izvještaju iskazana unutar stavaka  "Dobavljači i ostale obveze" (Bilješka 31; "Obveze po kamatama" HRK 32.895 tis., kratkoročni dio stavke "Naknada za koncesije" HRK 1.919 tis</t>
    </r>
    <r>
      <rPr>
        <b/>
        <sz val="9"/>
        <color theme="3" tint="-0.499984740745262"/>
        <rFont val="Arial"/>
        <family val="2"/>
        <charset val="238"/>
      </rPr>
      <t>.,</t>
    </r>
    <r>
      <rPr>
        <b/>
        <sz val="9"/>
        <rFont val="Arial"/>
        <family val="2"/>
        <charset val="238"/>
      </rPr>
      <t xml:space="preserve"> </t>
    </r>
    <r>
      <rPr>
        <b/>
        <sz val="9"/>
        <color rgb="FF333399"/>
        <rFont val="Arial"/>
        <family val="2"/>
        <charset val="238"/>
      </rPr>
      <t xml:space="preserve">"Obveze za ukalkulirani godišnji odmor i sate preraspodjele" HRK 1.533 tis., "Obračunate obveze za porez na dodanu vrijednost u nerealiziranim prihodima" HRK 121 tis., "Obveze za ukalkulirane troškove" HRK 23.340 tis.) te kratkoročnog dijela stavki "Rezerviranja" (Bilješka 32; kratkoročni dio stavke "Otpremnine i jubilarne nagrade" HRK 5.585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Ukupan kratkoročni dio stavke "Rezerviranja" Revidiranog izvješća (Bilješka 32) u iznosu 5.585 tis. je iskazan u stavci "Odgođeno plaćanje troškova i prihod budućeg razdoblja" (AOP 122: HRK 5.585 tis.). </t>
    </r>
  </si>
  <si>
    <t>GFI-POD stavka "Obveze s osnove udjela u rezultatu" (AOP 119; HRK 10 tis.) i "Ostale kratkoročne obveze" (AOP 121; HRK 32.265 tis.) je u Revidiranom izvještaju iskazana unutar kratkoročnih dijelova stavki "Dobavljači i ostale obveze" (Bilješka 31 "Obveza za dividendu" HRK 10 tis. te "Ostale obveze" HRK 10.310 tis.), "Derivativni financijski instrumenti" (Bilješka 24 u usporedivom iznosu HRK 5.380 tis.),  "Obveze za imovinu s pravom korištenja" (Bilješka 30 u usporedivom iznosu HRK 2.582 tis.), te bilješka 39 u usporedivom iznosu HRK 13.994 tis. 
Napomena: Ukupan kratkoročni dio stavke "Dobavljači i ostale obveze" Revidiranog izvješća (Bilješka 31) u iznosu HRK 209.237 tis. je iskazan u stavkama "Obveze za predujmove" (AOP 114; HRK 61.768 tis.), "Obveze prema  poduzetnicima unutar grupe i obveze prema dobavljačima" (AOP 108 i 115; HRK 50.129 tis.), "Obveze po vrijednosnim papirima" (AOP 116; HRK 6.625 tis.), "Obveze prema zaposlenicima" (AOP 117; HRK 15.921 tis.), "Obveze za poreze, doprinose i slična davanja" (AOP 118; HRK 4.665 tis.), "Obveze s osnove udjela u rezultatu" (dio AOP 119 i AOP 121; HRK 10.320 tis.), te "Odgođeno plaćanje troškova i prihod budućeg razdoblja" (dio AOP 122; HRK 59.809 tis.). 
Ukupan iznos stavke "Derivativni financijski instrumenti" Revidiranog izvješća (Bilješka 24) u iznosu HRK 16.982 tis. je iskazan u stavkama "Ostale dugoročne obveze" (AOP 105; HRK 11.603 tis.) i "Ostale kratkoročne obveze" (AOP 121; HRK 5.379 tis.).</t>
  </si>
  <si>
    <t xml:space="preserve">  VII. Ostali poslovni rashodi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</si>
</sst>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sz val="9"/>
      <color theme="1" tint="4.9989318521683403E-2"/>
      <name val="Arial"/>
      <family val="2"/>
      <charset val="238"/>
    </font>
    <font>
      <b/>
      <sz val="9"/>
      <color theme="3" tint="-0.499984740745262"/>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00B0F0"/>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10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medium">
        <color theme="1"/>
      </left>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462">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1" fillId="0" borderId="0" xfId="4"/>
    <xf numFmtId="0" fontId="1" fillId="10" borderId="0" xfId="4" applyFont="1" applyFill="1" applyAlignment="1">
      <alignment horizontal="left" vertical="top"/>
    </xf>
    <xf numFmtId="0" fontId="1" fillId="10" borderId="0" xfId="4" applyFill="1"/>
    <xf numFmtId="0" fontId="1" fillId="10" borderId="0" xfId="0" applyFont="1" applyFill="1" applyAlignment="1">
      <alignment horizontal="left" vertical="top" wrapText="1"/>
    </xf>
    <xf numFmtId="0" fontId="1" fillId="10" borderId="0" xfId="0" applyFont="1" applyFill="1" applyAlignment="1">
      <alignment horizontal="left" vertical="top"/>
    </xf>
    <xf numFmtId="0" fontId="0" fillId="10" borderId="0" xfId="0" applyFill="1" applyAlignment="1">
      <alignment vertical="top"/>
    </xf>
    <xf numFmtId="0" fontId="23" fillId="10" borderId="0" xfId="0" applyFont="1" applyFill="1"/>
    <xf numFmtId="49" fontId="36" fillId="10" borderId="0" xfId="0" applyNumberFormat="1" applyFont="1" applyFill="1" applyAlignment="1">
      <alignment horizontal="center"/>
    </xf>
    <xf numFmtId="0" fontId="37" fillId="10" borderId="0" xfId="0" applyFont="1" applyFill="1"/>
    <xf numFmtId="0" fontId="38" fillId="10" borderId="0" xfId="0" applyFont="1" applyFill="1"/>
    <xf numFmtId="0" fontId="36" fillId="10" borderId="0" xfId="0" applyFont="1" applyFill="1"/>
    <xf numFmtId="0" fontId="36" fillId="10" borderId="0" xfId="0" applyFont="1" applyFill="1" applyAlignment="1">
      <alignment horizontal="center"/>
    </xf>
    <xf numFmtId="0" fontId="36" fillId="15" borderId="52" xfId="0" applyFont="1" applyFill="1" applyBorder="1" applyAlignment="1">
      <alignment vertical="center" wrapText="1"/>
    </xf>
    <xf numFmtId="49" fontId="36" fillId="15" borderId="53" xfId="0" applyNumberFormat="1" applyFont="1" applyFill="1" applyBorder="1" applyAlignment="1">
      <alignment horizontal="center" vertical="center" wrapText="1"/>
    </xf>
    <xf numFmtId="0" fontId="36" fillId="15" borderId="54" xfId="0" applyFont="1" applyFill="1" applyBorder="1" applyAlignment="1">
      <alignment horizontal="center" vertical="center" wrapText="1"/>
    </xf>
    <xf numFmtId="0" fontId="39" fillId="9" borderId="55" xfId="0" applyFont="1" applyFill="1" applyBorder="1" applyAlignment="1">
      <alignment horizontal="left" vertical="center"/>
    </xf>
    <xf numFmtId="49" fontId="39" fillId="9" borderId="56" xfId="0" applyNumberFormat="1" applyFont="1" applyFill="1" applyBorder="1" applyAlignment="1">
      <alignment horizontal="center" vertical="center"/>
    </xf>
    <xf numFmtId="49" fontId="39" fillId="9" borderId="56" xfId="0" applyNumberFormat="1" applyFont="1" applyFill="1" applyBorder="1" applyAlignment="1">
      <alignment horizontal="center" vertical="center" wrapText="1"/>
    </xf>
    <xf numFmtId="3" fontId="39" fillId="9" borderId="56" xfId="0" applyNumberFormat="1" applyFont="1" applyFill="1" applyBorder="1" applyAlignment="1">
      <alignment horizontal="right" vertical="center"/>
    </xf>
    <xf numFmtId="0" fontId="40" fillId="9" borderId="57" xfId="0" applyFont="1" applyFill="1" applyBorder="1" applyAlignment="1">
      <alignment horizontal="left" vertical="center"/>
    </xf>
    <xf numFmtId="0" fontId="41" fillId="10" borderId="55" xfId="0" applyFont="1" applyFill="1" applyBorder="1" applyAlignment="1">
      <alignment horizontal="left" vertical="center"/>
    </xf>
    <xf numFmtId="49" fontId="41" fillId="10" borderId="56" xfId="0" applyNumberFormat="1" applyFont="1" applyFill="1" applyBorder="1" applyAlignment="1">
      <alignment horizontal="center" vertical="center"/>
    </xf>
    <xf numFmtId="3" fontId="41" fillId="10" borderId="56" xfId="0" applyNumberFormat="1" applyFont="1" applyFill="1" applyBorder="1" applyAlignment="1">
      <alignment horizontal="right" vertical="center"/>
    </xf>
    <xf numFmtId="0" fontId="41" fillId="10" borderId="57" xfId="0" applyFont="1" applyFill="1" applyBorder="1" applyAlignment="1">
      <alignment horizontal="left" vertical="center"/>
    </xf>
    <xf numFmtId="0" fontId="41" fillId="10" borderId="55" xfId="0" applyFont="1" applyFill="1" applyBorder="1" applyAlignment="1">
      <alignment horizontal="left" vertical="center" wrapText="1"/>
    </xf>
    <xf numFmtId="49" fontId="41" fillId="10" borderId="56" xfId="0" applyNumberFormat="1" applyFont="1" applyFill="1" applyBorder="1" applyAlignment="1">
      <alignment horizontal="center" vertical="center" wrapText="1"/>
    </xf>
    <xf numFmtId="0" fontId="41" fillId="10" borderId="57" xfId="0" applyFont="1" applyFill="1" applyBorder="1" applyAlignment="1">
      <alignment horizontal="left" vertical="center" wrapText="1"/>
    </xf>
    <xf numFmtId="3" fontId="4" fillId="0" borderId="56" xfId="0" applyNumberFormat="1" applyFont="1" applyFill="1" applyBorder="1" applyAlignment="1">
      <alignment horizontal="right" vertical="center"/>
    </xf>
    <xf numFmtId="0" fontId="41" fillId="10" borderId="58" xfId="0" applyFont="1" applyFill="1" applyBorder="1" applyAlignment="1">
      <alignment horizontal="left" vertical="center"/>
    </xf>
    <xf numFmtId="49" fontId="36" fillId="10" borderId="59" xfId="0" applyNumberFormat="1" applyFont="1" applyFill="1" applyBorder="1" applyAlignment="1">
      <alignment horizontal="center" vertical="center"/>
    </xf>
    <xf numFmtId="3" fontId="41" fillId="10" borderId="59" xfId="0" applyNumberFormat="1" applyFont="1" applyFill="1" applyBorder="1" applyAlignment="1">
      <alignment horizontal="right" vertical="center"/>
    </xf>
    <xf numFmtId="0" fontId="41" fillId="10" borderId="59" xfId="0" applyFont="1" applyFill="1" applyBorder="1" applyAlignment="1">
      <alignment horizontal="right" vertical="center"/>
    </xf>
    <xf numFmtId="0" fontId="41" fillId="10" borderId="60" xfId="0" applyFont="1" applyFill="1" applyBorder="1" applyAlignment="1">
      <alignment wrapText="1"/>
    </xf>
    <xf numFmtId="0" fontId="39" fillId="9" borderId="57" xfId="0" applyFont="1" applyFill="1" applyBorder="1" applyAlignment="1">
      <alignment vertical="center" wrapText="1"/>
    </xf>
    <xf numFmtId="0" fontId="41" fillId="10" borderId="57" xfId="0" applyFont="1" applyFill="1" applyBorder="1" applyAlignment="1">
      <alignment vertical="center" wrapText="1"/>
    </xf>
    <xf numFmtId="0" fontId="39" fillId="9" borderId="55" xfId="0" applyFont="1" applyFill="1" applyBorder="1" applyAlignment="1">
      <alignment horizontal="left" vertical="center" wrapText="1"/>
    </xf>
    <xf numFmtId="49" fontId="36" fillId="16" borderId="61" xfId="0" applyNumberFormat="1" applyFont="1" applyFill="1" applyBorder="1" applyAlignment="1">
      <alignment vertical="center"/>
    </xf>
    <xf numFmtId="49" fontId="36" fillId="16" borderId="62" xfId="0" applyNumberFormat="1" applyFont="1" applyFill="1" applyBorder="1" applyAlignment="1">
      <alignment vertical="center"/>
    </xf>
    <xf numFmtId="49" fontId="36" fillId="16" borderId="63" xfId="0" applyNumberFormat="1" applyFont="1" applyFill="1" applyBorder="1" applyAlignment="1">
      <alignment horizontal="center" vertical="center"/>
    </xf>
    <xf numFmtId="3" fontId="36" fillId="16" borderId="63" xfId="0" applyNumberFormat="1" applyFont="1" applyFill="1" applyBorder="1" applyAlignment="1">
      <alignment horizontal="right" vertical="center"/>
    </xf>
    <xf numFmtId="3" fontId="36" fillId="16" borderId="64" xfId="0" applyNumberFormat="1" applyFont="1" applyFill="1" applyBorder="1" applyAlignment="1">
      <alignment horizontal="right" vertical="center"/>
    </xf>
    <xf numFmtId="0" fontId="41" fillId="10" borderId="65" xfId="0" applyFont="1" applyFill="1" applyBorder="1" applyAlignment="1">
      <alignment horizontal="left" vertical="center"/>
    </xf>
    <xf numFmtId="49" fontId="36" fillId="10" borderId="65" xfId="0" applyNumberFormat="1" applyFont="1" applyFill="1" applyBorder="1" applyAlignment="1">
      <alignment horizontal="center" vertical="center"/>
    </xf>
    <xf numFmtId="3" fontId="41" fillId="10" borderId="65" xfId="0" applyNumberFormat="1" applyFont="1" applyFill="1" applyBorder="1" applyAlignment="1">
      <alignment horizontal="right" vertical="center"/>
    </xf>
    <xf numFmtId="0" fontId="41" fillId="10" borderId="65" xfId="0" applyFont="1" applyFill="1" applyBorder="1" applyAlignment="1">
      <alignment horizontal="right" vertical="center"/>
    </xf>
    <xf numFmtId="0" fontId="39" fillId="9" borderId="66" xfId="0" applyFont="1" applyFill="1" applyBorder="1" applyAlignment="1">
      <alignment vertical="center"/>
    </xf>
    <xf numFmtId="49" fontId="39" fillId="9" borderId="67" xfId="0" applyNumberFormat="1" applyFont="1" applyFill="1" applyBorder="1" applyAlignment="1">
      <alignment horizontal="center" vertical="center"/>
    </xf>
    <xf numFmtId="3" fontId="39" fillId="9" borderId="67" xfId="0" applyNumberFormat="1" applyFont="1" applyFill="1" applyBorder="1" applyAlignment="1">
      <alignment horizontal="right" vertical="center"/>
    </xf>
    <xf numFmtId="3" fontId="39" fillId="9" borderId="68" xfId="0" applyNumberFormat="1" applyFont="1" applyFill="1" applyBorder="1" applyAlignment="1">
      <alignment horizontal="left" vertical="center" wrapText="1"/>
    </xf>
    <xf numFmtId="0" fontId="41" fillId="10" borderId="69" xfId="0" applyFont="1" applyFill="1" applyBorder="1" applyAlignment="1">
      <alignment horizontal="left" vertical="center"/>
    </xf>
    <xf numFmtId="0" fontId="41" fillId="10" borderId="70" xfId="0" applyFont="1" applyFill="1" applyBorder="1" applyAlignment="1">
      <alignment horizontal="left" vertical="center"/>
    </xf>
    <xf numFmtId="0" fontId="41" fillId="10" borderId="71" xfId="0" applyFont="1" applyFill="1" applyBorder="1" applyAlignment="1">
      <alignment wrapText="1"/>
    </xf>
    <xf numFmtId="0" fontId="39" fillId="9" borderId="69" xfId="0" applyFont="1" applyFill="1" applyBorder="1" applyAlignment="1">
      <alignment horizontal="left" vertical="center" wrapText="1"/>
    </xf>
    <xf numFmtId="3" fontId="39" fillId="9" borderId="72" xfId="0" applyNumberFormat="1" applyFont="1" applyFill="1" applyBorder="1" applyAlignment="1">
      <alignment horizontal="right" vertical="center"/>
    </xf>
    <xf numFmtId="3" fontId="39" fillId="9" borderId="73" xfId="0" applyNumberFormat="1" applyFont="1" applyFill="1" applyBorder="1" applyAlignment="1">
      <alignment horizontal="left" vertical="top" wrapText="1"/>
    </xf>
    <xf numFmtId="0" fontId="41" fillId="10" borderId="74" xfId="0" applyFont="1" applyFill="1" applyBorder="1" applyAlignment="1">
      <alignment horizontal="left" vertical="center"/>
    </xf>
    <xf numFmtId="0" fontId="41" fillId="10" borderId="75" xfId="0" applyFont="1" applyFill="1" applyBorder="1" applyAlignment="1">
      <alignment wrapText="1"/>
    </xf>
    <xf numFmtId="0" fontId="41" fillId="10" borderId="76" xfId="0" applyFont="1" applyFill="1" applyBorder="1" applyAlignment="1">
      <alignment horizontal="left" vertical="center" wrapText="1"/>
    </xf>
    <xf numFmtId="0" fontId="4" fillId="10" borderId="73" xfId="0" applyFont="1" applyFill="1" applyBorder="1" applyAlignment="1">
      <alignment horizontal="left" vertical="center" wrapText="1"/>
    </xf>
    <xf numFmtId="0" fontId="41" fillId="0" borderId="73" xfId="0" applyFont="1" applyFill="1" applyBorder="1" applyAlignment="1">
      <alignment horizontal="left" vertical="center"/>
    </xf>
    <xf numFmtId="0" fontId="41" fillId="10" borderId="77" xfId="0" applyFont="1" applyFill="1" applyBorder="1" applyAlignment="1">
      <alignment wrapText="1"/>
    </xf>
    <xf numFmtId="0" fontId="39" fillId="9" borderId="73" xfId="0" applyFont="1" applyFill="1" applyBorder="1" applyAlignment="1">
      <alignment vertical="center" wrapText="1"/>
    </xf>
    <xf numFmtId="0" fontId="41" fillId="10" borderId="73" xfId="0" applyFont="1" applyFill="1" applyBorder="1" applyAlignment="1">
      <alignment horizontal="left" vertical="center" wrapText="1"/>
    </xf>
    <xf numFmtId="0" fontId="41" fillId="10" borderId="69" xfId="0" applyFont="1" applyFill="1" applyBorder="1" applyAlignment="1">
      <alignment horizontal="left" vertical="center" wrapText="1"/>
    </xf>
    <xf numFmtId="3" fontId="41" fillId="0" borderId="56" xfId="0" applyNumberFormat="1" applyFont="1" applyFill="1" applyBorder="1" applyAlignment="1">
      <alignment horizontal="right" vertical="center"/>
    </xf>
    <xf numFmtId="0" fontId="36" fillId="16" borderId="78" xfId="0" applyFont="1" applyFill="1" applyBorder="1" applyAlignment="1">
      <alignment horizontal="left" vertical="center"/>
    </xf>
    <xf numFmtId="49" fontId="36" fillId="16" borderId="79" xfId="0" applyNumberFormat="1" applyFont="1" applyFill="1" applyBorder="1" applyAlignment="1">
      <alignment horizontal="center" vertical="center"/>
    </xf>
    <xf numFmtId="3" fontId="36" fillId="16" borderId="79" xfId="0" applyNumberFormat="1" applyFont="1" applyFill="1" applyBorder="1" applyAlignment="1">
      <alignment horizontal="right" vertical="center"/>
    </xf>
    <xf numFmtId="3" fontId="36" fillId="16" borderId="80" xfId="0" applyNumberFormat="1" applyFont="1" applyFill="1" applyBorder="1" applyAlignment="1">
      <alignment horizontal="right" vertical="center"/>
    </xf>
    <xf numFmtId="0" fontId="36" fillId="10" borderId="0" xfId="0" applyFont="1" applyFill="1" applyBorder="1" applyAlignment="1">
      <alignment horizontal="left" vertical="center"/>
    </xf>
    <xf numFmtId="49" fontId="36" fillId="10" borderId="0" xfId="0" applyNumberFormat="1" applyFont="1" applyFill="1" applyBorder="1" applyAlignment="1">
      <alignment horizontal="center" vertical="center"/>
    </xf>
    <xf numFmtId="3" fontId="36" fillId="10" borderId="0" xfId="0" applyNumberFormat="1" applyFont="1" applyFill="1" applyBorder="1" applyAlignment="1">
      <alignment horizontal="right" vertical="center"/>
    </xf>
    <xf numFmtId="49" fontId="36" fillId="10" borderId="0" xfId="0" applyNumberFormat="1" applyFont="1" applyFill="1" applyAlignment="1">
      <alignment horizontal="center" vertical="center"/>
    </xf>
    <xf numFmtId="49" fontId="36" fillId="10" borderId="0" xfId="0" applyNumberFormat="1" applyFont="1" applyFill="1" applyAlignment="1">
      <alignment horizontal="center" vertical="center" wrapText="1"/>
    </xf>
    <xf numFmtId="0" fontId="41" fillId="10" borderId="0" xfId="0" applyFont="1" applyFill="1"/>
    <xf numFmtId="0" fontId="44" fillId="10" borderId="81" xfId="0" applyFont="1" applyFill="1" applyBorder="1"/>
    <xf numFmtId="49" fontId="45" fillId="10" borderId="81" xfId="0" applyNumberFormat="1" applyFont="1" applyFill="1" applyBorder="1" applyAlignment="1">
      <alignment horizontal="center" vertical="center"/>
    </xf>
    <xf numFmtId="49" fontId="45" fillId="10" borderId="81" xfId="0" applyNumberFormat="1" applyFont="1" applyFill="1" applyBorder="1" applyAlignment="1">
      <alignment horizontal="center" vertical="center" wrapText="1"/>
    </xf>
    <xf numFmtId="3" fontId="36" fillId="10" borderId="81" xfId="0" applyNumberFormat="1" applyFont="1" applyFill="1" applyBorder="1" applyAlignment="1">
      <alignment horizontal="center"/>
    </xf>
    <xf numFmtId="3" fontId="46" fillId="10" borderId="81" xfId="0" applyNumberFormat="1" applyFont="1" applyFill="1" applyBorder="1" applyAlignment="1">
      <alignment horizontal="center"/>
    </xf>
    <xf numFmtId="0" fontId="46" fillId="10" borderId="81" xfId="0" applyFont="1" applyFill="1" applyBorder="1" applyAlignment="1">
      <alignment vertical="center"/>
    </xf>
    <xf numFmtId="0" fontId="36" fillId="15" borderId="82" xfId="0" applyFont="1" applyFill="1" applyBorder="1" applyAlignment="1">
      <alignment vertical="center" wrapText="1"/>
    </xf>
    <xf numFmtId="49" fontId="36" fillId="15" borderId="83" xfId="0" applyNumberFormat="1" applyFont="1" applyFill="1" applyBorder="1" applyAlignment="1">
      <alignment horizontal="center" vertical="center" wrapText="1"/>
    </xf>
    <xf numFmtId="3" fontId="36" fillId="15" borderId="83" xfId="0" applyNumberFormat="1" applyFont="1" applyFill="1" applyBorder="1" applyAlignment="1">
      <alignment horizontal="center" vertical="center" wrapText="1"/>
    </xf>
    <xf numFmtId="0" fontId="36" fillId="15" borderId="84" xfId="0" applyFont="1" applyFill="1" applyBorder="1" applyAlignment="1">
      <alignment horizontal="center" vertical="center"/>
    </xf>
    <xf numFmtId="0" fontId="39" fillId="9" borderId="85" xfId="0" applyFont="1" applyFill="1" applyBorder="1" applyAlignment="1">
      <alignment vertical="center" wrapText="1"/>
    </xf>
    <xf numFmtId="49" fontId="39" fillId="9" borderId="86" xfId="0" applyNumberFormat="1" applyFont="1" applyFill="1" applyBorder="1" applyAlignment="1">
      <alignment horizontal="center" vertical="center"/>
    </xf>
    <xf numFmtId="49" fontId="39" fillId="9" borderId="86" xfId="0" applyNumberFormat="1" applyFont="1" applyFill="1" applyBorder="1" applyAlignment="1">
      <alignment horizontal="center" vertical="center" wrapText="1"/>
    </xf>
    <xf numFmtId="3" fontId="39" fillId="9" borderId="86" xfId="0" applyNumberFormat="1" applyFont="1" applyFill="1" applyBorder="1" applyAlignment="1">
      <alignment horizontal="right" vertical="center"/>
    </xf>
    <xf numFmtId="0" fontId="40" fillId="9" borderId="87" xfId="0" applyFont="1" applyFill="1" applyBorder="1" applyAlignment="1">
      <alignment horizontal="left" vertical="center"/>
    </xf>
    <xf numFmtId="0" fontId="41" fillId="0" borderId="57" xfId="0" applyFont="1" applyFill="1" applyBorder="1" applyAlignment="1">
      <alignment horizontal="left" vertical="center"/>
    </xf>
    <xf numFmtId="49" fontId="36" fillId="10" borderId="59" xfId="0" applyNumberFormat="1" applyFont="1" applyFill="1" applyBorder="1" applyAlignment="1">
      <alignment horizontal="center" vertical="center" wrapText="1"/>
    </xf>
    <xf numFmtId="0" fontId="41" fillId="10" borderId="60" xfId="0" applyFont="1" applyFill="1" applyBorder="1" applyAlignment="1">
      <alignment horizontal="left" vertical="center"/>
    </xf>
    <xf numFmtId="0" fontId="39" fillId="9" borderId="57" xfId="0" applyFont="1" applyFill="1" applyBorder="1" applyAlignment="1">
      <alignment horizontal="left" vertical="center" wrapText="1"/>
    </xf>
    <xf numFmtId="0" fontId="41" fillId="0" borderId="57" xfId="0" applyFont="1" applyFill="1" applyBorder="1" applyAlignment="1">
      <alignment horizontal="left" vertical="center" wrapText="1"/>
    </xf>
    <xf numFmtId="0" fontId="39" fillId="9" borderId="57" xfId="0" applyFont="1" applyFill="1" applyBorder="1" applyAlignment="1">
      <alignment horizontal="left" vertical="center"/>
    </xf>
    <xf numFmtId="0" fontId="36" fillId="10" borderId="58" xfId="0" applyFont="1" applyFill="1" applyBorder="1" applyAlignment="1">
      <alignment horizontal="left" vertical="center"/>
    </xf>
    <xf numFmtId="3" fontId="36" fillId="10" borderId="59" xfId="0" applyNumberFormat="1" applyFont="1" applyFill="1" applyBorder="1" applyAlignment="1">
      <alignment horizontal="right" vertical="center"/>
    </xf>
    <xf numFmtId="0" fontId="36" fillId="10" borderId="59" xfId="0" applyFont="1" applyFill="1" applyBorder="1" applyAlignment="1">
      <alignment horizontal="right" vertical="center"/>
    </xf>
    <xf numFmtId="0" fontId="36" fillId="10" borderId="60" xfId="0" applyFont="1" applyFill="1" applyBorder="1" applyAlignment="1">
      <alignment horizontal="left" vertical="center"/>
    </xf>
    <xf numFmtId="0" fontId="39" fillId="9" borderId="88" xfId="0" applyFont="1" applyFill="1" applyBorder="1" applyAlignment="1">
      <alignment horizontal="left" vertical="center"/>
    </xf>
    <xf numFmtId="49" fontId="39" fillId="9" borderId="63" xfId="0" applyNumberFormat="1" applyFont="1" applyFill="1" applyBorder="1" applyAlignment="1">
      <alignment horizontal="center" vertical="center"/>
    </xf>
    <xf numFmtId="49" fontId="39" fillId="9" borderId="63" xfId="0" applyNumberFormat="1" applyFont="1" applyFill="1" applyBorder="1" applyAlignment="1">
      <alignment horizontal="center" vertical="center" wrapText="1"/>
    </xf>
    <xf numFmtId="3" fontId="39" fillId="9" borderId="63" xfId="0" applyNumberFormat="1" applyFont="1" applyFill="1" applyBorder="1" applyAlignment="1">
      <alignment horizontal="right" vertical="center"/>
    </xf>
    <xf numFmtId="0" fontId="40" fillId="9" borderId="64" xfId="0" applyFont="1" applyFill="1" applyBorder="1" applyAlignment="1">
      <alignment horizontal="left" vertical="center"/>
    </xf>
    <xf numFmtId="0" fontId="0" fillId="10" borderId="0" xfId="0" applyFill="1"/>
    <xf numFmtId="0" fontId="39" fillId="9" borderId="89" xfId="0" applyFont="1" applyFill="1" applyBorder="1" applyAlignment="1">
      <alignment vertical="center"/>
    </xf>
    <xf numFmtId="49" fontId="39" fillId="9" borderId="90" xfId="0" applyNumberFormat="1" applyFont="1" applyFill="1" applyBorder="1" applyAlignment="1">
      <alignment horizontal="center" vertical="center"/>
    </xf>
    <xf numFmtId="3" fontId="39" fillId="9" borderId="90" xfId="0" applyNumberFormat="1" applyFont="1" applyFill="1" applyBorder="1" applyAlignment="1">
      <alignment horizontal="right" vertical="center"/>
    </xf>
    <xf numFmtId="0" fontId="39" fillId="9" borderId="91" xfId="0" applyFont="1" applyFill="1" applyBorder="1" applyAlignment="1">
      <alignment horizontal="left" vertical="center" wrapText="1"/>
    </xf>
    <xf numFmtId="0" fontId="39" fillId="9" borderId="58" xfId="0" applyFont="1" applyFill="1" applyBorder="1" applyAlignment="1">
      <alignment vertical="center"/>
    </xf>
    <xf numFmtId="0" fontId="36" fillId="16" borderId="88" xfId="0" applyFont="1" applyFill="1" applyBorder="1" applyAlignment="1">
      <alignment horizontal="left" vertical="center"/>
    </xf>
    <xf numFmtId="0" fontId="36" fillId="15" borderId="92" xfId="0" applyFont="1" applyFill="1" applyBorder="1" applyAlignment="1">
      <alignment horizontal="left" vertical="center" wrapText="1"/>
    </xf>
    <xf numFmtId="49" fontId="36" fillId="15" borderId="93" xfId="0" applyNumberFormat="1" applyFont="1" applyFill="1" applyBorder="1" applyAlignment="1">
      <alignment horizontal="center" vertical="center" wrapText="1"/>
    </xf>
    <xf numFmtId="0" fontId="36" fillId="15" borderId="94" xfId="0" applyFont="1" applyFill="1" applyBorder="1" applyAlignment="1">
      <alignment horizontal="center" vertical="center" wrapText="1"/>
    </xf>
    <xf numFmtId="0" fontId="11" fillId="9" borderId="95" xfId="0" applyFont="1" applyFill="1" applyBorder="1" applyAlignment="1" applyProtection="1">
      <alignment horizontal="left" vertical="center" wrapText="1"/>
    </xf>
    <xf numFmtId="49" fontId="39" fillId="9" borderId="70" xfId="0" applyNumberFormat="1" applyFont="1" applyFill="1" applyBorder="1" applyAlignment="1">
      <alignment horizontal="center" vertical="center"/>
    </xf>
    <xf numFmtId="0" fontId="39" fillId="9" borderId="96" xfId="0" applyFont="1" applyFill="1" applyBorder="1" applyAlignment="1">
      <alignment horizontal="left" vertical="center" wrapText="1"/>
    </xf>
    <xf numFmtId="0" fontId="0" fillId="0" borderId="95" xfId="0" applyBorder="1"/>
    <xf numFmtId="0" fontId="0" fillId="0" borderId="0" xfId="0" applyBorder="1"/>
    <xf numFmtId="0" fontId="0" fillId="0" borderId="75" xfId="0" applyBorder="1"/>
    <xf numFmtId="0" fontId="39" fillId="9" borderId="73" xfId="0" applyFont="1" applyFill="1" applyBorder="1" applyAlignment="1">
      <alignment horizontal="left" vertical="center" wrapText="1"/>
    </xf>
    <xf numFmtId="0" fontId="40" fillId="9" borderId="73" xfId="0" applyFont="1" applyFill="1" applyBorder="1" applyAlignment="1">
      <alignment horizontal="left" vertical="center"/>
    </xf>
    <xf numFmtId="0" fontId="11" fillId="9" borderId="97" xfId="0" applyFont="1" applyFill="1" applyBorder="1" applyAlignment="1" applyProtection="1">
      <alignment horizontal="left" vertical="center"/>
    </xf>
    <xf numFmtId="49" fontId="39" fillId="9" borderId="79" xfId="0" applyNumberFormat="1" applyFont="1" applyFill="1" applyBorder="1" applyAlignment="1">
      <alignment horizontal="center" vertical="center"/>
    </xf>
    <xf numFmtId="3" fontId="39" fillId="9" borderId="79" xfId="0" applyNumberFormat="1" applyFont="1" applyFill="1" applyBorder="1" applyAlignment="1">
      <alignment horizontal="right" vertical="center"/>
    </xf>
    <xf numFmtId="0" fontId="40" fillId="9" borderId="80" xfId="0" applyFont="1" applyFill="1" applyBorder="1" applyAlignment="1">
      <alignment horizontal="left" vertical="center"/>
    </xf>
    <xf numFmtId="0" fontId="14" fillId="9" borderId="98" xfId="0" applyFont="1" applyFill="1" applyBorder="1" applyAlignment="1" applyProtection="1">
      <alignment vertical="center" wrapText="1"/>
    </xf>
    <xf numFmtId="49" fontId="14" fillId="9" borderId="99" xfId="0" applyNumberFormat="1" applyFont="1" applyFill="1" applyBorder="1" applyAlignment="1" applyProtection="1">
      <alignment horizontal="center" vertical="center" wrapText="1"/>
    </xf>
    <xf numFmtId="0" fontId="14" fillId="9" borderId="99" xfId="0" applyFont="1" applyFill="1" applyBorder="1" applyAlignment="1" applyProtection="1">
      <alignment horizontal="center" vertical="center" wrapText="1"/>
    </xf>
    <xf numFmtId="3" fontId="14" fillId="9" borderId="99" xfId="0" applyNumberFormat="1" applyFont="1" applyFill="1" applyBorder="1" applyAlignment="1" applyProtection="1">
      <alignment vertical="center" wrapText="1"/>
    </xf>
    <xf numFmtId="0" fontId="14" fillId="9" borderId="100" xfId="0" applyFont="1" applyFill="1" applyBorder="1" applyAlignment="1" applyProtection="1">
      <alignment vertical="center" wrapText="1"/>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23" fillId="10" borderId="0" xfId="0" applyFont="1" applyFill="1" applyAlignment="1">
      <alignment horizontal="left" wrapText="1"/>
    </xf>
    <xf numFmtId="0" fontId="36" fillId="17" borderId="0" xfId="0" applyFont="1" applyFill="1" applyAlignment="1">
      <alignment horizontal="center"/>
    </xf>
    <xf numFmtId="0" fontId="1" fillId="0" borderId="0" xfId="4" applyFont="1" applyAlignment="1">
      <alignment horizontal="left" vertical="top" wrapText="1"/>
    </xf>
    <xf numFmtId="0" fontId="1" fillId="0" borderId="0" xfId="4" applyFont="1" applyAlignment="1">
      <alignment horizontal="left" vertical="top"/>
    </xf>
    <xf numFmtId="0" fontId="1" fillId="10" borderId="0" xfId="4" applyFill="1" applyAlignment="1">
      <alignment horizontal="left" wrapText="1"/>
    </xf>
    <xf numFmtId="0" fontId="36" fillId="15" borderId="0" xfId="0" applyFont="1" applyFill="1" applyAlignment="1">
      <alignment horizontal="center"/>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19" workbookViewId="0">
      <selection activeCell="C30" sqref="C30"/>
    </sheetView>
  </sheetViews>
  <sheetFormatPr defaultRowHeight="12.75" x14ac:dyDescent="0.2"/>
  <cols>
    <col min="9" max="9" width="13.42578125" customWidth="1"/>
  </cols>
  <sheetData>
    <row r="1" spans="1:10" ht="15.75" x14ac:dyDescent="0.2">
      <c r="A1" s="265"/>
      <c r="B1" s="266"/>
      <c r="C1" s="266"/>
      <c r="D1" s="29"/>
      <c r="E1" s="29"/>
      <c r="F1" s="29"/>
      <c r="G1" s="29"/>
      <c r="H1" s="29"/>
      <c r="I1" s="29"/>
      <c r="J1" s="30"/>
    </row>
    <row r="2" spans="1:10" ht="14.45" customHeight="1" x14ac:dyDescent="0.2">
      <c r="A2" s="267" t="s">
        <v>404</v>
      </c>
      <c r="B2" s="268"/>
      <c r="C2" s="268"/>
      <c r="D2" s="268"/>
      <c r="E2" s="268"/>
      <c r="F2" s="268"/>
      <c r="G2" s="268"/>
      <c r="H2" s="268"/>
      <c r="I2" s="268"/>
      <c r="J2" s="269"/>
    </row>
    <row r="3" spans="1:10" ht="15" x14ac:dyDescent="0.2">
      <c r="A3" s="86"/>
      <c r="B3" s="87"/>
      <c r="C3" s="87"/>
      <c r="D3" s="87"/>
      <c r="E3" s="87"/>
      <c r="F3" s="87"/>
      <c r="G3" s="87"/>
      <c r="H3" s="87"/>
      <c r="I3" s="87"/>
      <c r="J3" s="88"/>
    </row>
    <row r="4" spans="1:10" ht="33.6" customHeight="1" x14ac:dyDescent="0.2">
      <c r="A4" s="270" t="s">
        <v>389</v>
      </c>
      <c r="B4" s="271"/>
      <c r="C4" s="271"/>
      <c r="D4" s="271"/>
      <c r="E4" s="272">
        <v>43831</v>
      </c>
      <c r="F4" s="273"/>
      <c r="G4" s="94" t="s">
        <v>0</v>
      </c>
      <c r="H4" s="272">
        <v>44196</v>
      </c>
      <c r="I4" s="273"/>
      <c r="J4" s="31"/>
    </row>
    <row r="5" spans="1:10" s="99" customFormat="1" ht="10.15" customHeight="1" x14ac:dyDescent="0.25">
      <c r="A5" s="274"/>
      <c r="B5" s="275"/>
      <c r="C5" s="275"/>
      <c r="D5" s="275"/>
      <c r="E5" s="275"/>
      <c r="F5" s="275"/>
      <c r="G5" s="275"/>
      <c r="H5" s="275"/>
      <c r="I5" s="275"/>
      <c r="J5" s="276"/>
    </row>
    <row r="6" spans="1:10" ht="20.45" customHeight="1" x14ac:dyDescent="0.2">
      <c r="A6" s="89"/>
      <c r="B6" s="100" t="s">
        <v>411</v>
      </c>
      <c r="C6" s="90"/>
      <c r="D6" s="90"/>
      <c r="E6" s="112">
        <v>2020</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279" t="s">
        <v>412</v>
      </c>
      <c r="B8" s="280"/>
      <c r="C8" s="280"/>
      <c r="D8" s="280"/>
      <c r="E8" s="280"/>
      <c r="F8" s="280"/>
      <c r="G8" s="280"/>
      <c r="H8" s="280"/>
      <c r="I8" s="280"/>
      <c r="J8" s="32"/>
    </row>
    <row r="9" spans="1:10" ht="14.25" x14ac:dyDescent="0.2">
      <c r="A9" s="33"/>
      <c r="B9" s="82"/>
      <c r="C9" s="82"/>
      <c r="D9" s="82"/>
      <c r="E9" s="278"/>
      <c r="F9" s="278"/>
      <c r="G9" s="251"/>
      <c r="H9" s="251"/>
      <c r="I9" s="92"/>
      <c r="J9" s="93"/>
    </row>
    <row r="10" spans="1:10" ht="25.9" customHeight="1" x14ac:dyDescent="0.2">
      <c r="A10" s="281" t="s">
        <v>390</v>
      </c>
      <c r="B10" s="282"/>
      <c r="C10" s="283">
        <v>3474771</v>
      </c>
      <c r="D10" s="284"/>
      <c r="E10" s="84"/>
      <c r="F10" s="285" t="s">
        <v>413</v>
      </c>
      <c r="G10" s="286"/>
      <c r="H10" s="283" t="s">
        <v>430</v>
      </c>
      <c r="I10" s="284"/>
      <c r="J10" s="34"/>
    </row>
    <row r="11" spans="1:10" ht="15.6" customHeight="1" x14ac:dyDescent="0.2">
      <c r="A11" s="33"/>
      <c r="B11" s="82"/>
      <c r="C11" s="82"/>
      <c r="D11" s="82"/>
      <c r="E11" s="277"/>
      <c r="F11" s="277"/>
      <c r="G11" s="277"/>
      <c r="H11" s="277"/>
      <c r="I11" s="85"/>
      <c r="J11" s="34"/>
    </row>
    <row r="12" spans="1:10" ht="21" customHeight="1" x14ac:dyDescent="0.2">
      <c r="A12" s="252" t="s">
        <v>405</v>
      </c>
      <c r="B12" s="282"/>
      <c r="C12" s="283">
        <v>40020883</v>
      </c>
      <c r="D12" s="284"/>
      <c r="E12" s="289"/>
      <c r="F12" s="277"/>
      <c r="G12" s="277"/>
      <c r="H12" s="277"/>
      <c r="I12" s="85"/>
      <c r="J12" s="34"/>
    </row>
    <row r="13" spans="1:10" ht="10.9" customHeight="1" x14ac:dyDescent="0.2">
      <c r="A13" s="84"/>
      <c r="B13" s="85"/>
      <c r="C13" s="82"/>
      <c r="D13" s="82"/>
      <c r="E13" s="251"/>
      <c r="F13" s="251"/>
      <c r="G13" s="251"/>
      <c r="H13" s="251"/>
      <c r="I13" s="82"/>
      <c r="J13" s="35"/>
    </row>
    <row r="14" spans="1:10" ht="22.9" customHeight="1" x14ac:dyDescent="0.2">
      <c r="A14" s="252" t="s">
        <v>391</v>
      </c>
      <c r="B14" s="290"/>
      <c r="C14" s="283">
        <v>36201212847</v>
      </c>
      <c r="D14" s="284"/>
      <c r="E14" s="287"/>
      <c r="F14" s="288"/>
      <c r="G14" s="98" t="s">
        <v>414</v>
      </c>
      <c r="H14" s="283" t="s">
        <v>432</v>
      </c>
      <c r="I14" s="284"/>
      <c r="J14" s="95"/>
    </row>
    <row r="15" spans="1:10" ht="14.45" customHeight="1" x14ac:dyDescent="0.2">
      <c r="A15" s="84"/>
      <c r="B15" s="85"/>
      <c r="C15" s="82"/>
      <c r="D15" s="82"/>
      <c r="E15" s="251"/>
      <c r="F15" s="251"/>
      <c r="G15" s="251"/>
      <c r="H15" s="251"/>
      <c r="I15" s="82"/>
      <c r="J15" s="35"/>
    </row>
    <row r="16" spans="1:10" ht="13.15" customHeight="1" x14ac:dyDescent="0.2">
      <c r="A16" s="252" t="s">
        <v>415</v>
      </c>
      <c r="B16" s="290"/>
      <c r="C16" s="291" t="s">
        <v>431</v>
      </c>
      <c r="D16" s="292"/>
      <c r="E16" s="91"/>
      <c r="F16" s="91"/>
      <c r="G16" s="91"/>
      <c r="H16" s="91"/>
      <c r="I16" s="91"/>
      <c r="J16" s="95"/>
    </row>
    <row r="17" spans="1:10" ht="14.45" customHeight="1" x14ac:dyDescent="0.2">
      <c r="A17" s="293"/>
      <c r="B17" s="294"/>
      <c r="C17" s="294"/>
      <c r="D17" s="294"/>
      <c r="E17" s="294"/>
      <c r="F17" s="294"/>
      <c r="G17" s="294"/>
      <c r="H17" s="294"/>
      <c r="I17" s="294"/>
      <c r="J17" s="295"/>
    </row>
    <row r="18" spans="1:10" x14ac:dyDescent="0.2">
      <c r="A18" s="281" t="s">
        <v>392</v>
      </c>
      <c r="B18" s="282"/>
      <c r="C18" s="296" t="s">
        <v>433</v>
      </c>
      <c r="D18" s="297"/>
      <c r="E18" s="297"/>
      <c r="F18" s="297"/>
      <c r="G18" s="297"/>
      <c r="H18" s="297"/>
      <c r="I18" s="297"/>
      <c r="J18" s="298"/>
    </row>
    <row r="19" spans="1:10" ht="14.25" x14ac:dyDescent="0.2">
      <c r="A19" s="33"/>
      <c r="B19" s="82"/>
      <c r="C19" s="97"/>
      <c r="D19" s="82"/>
      <c r="E19" s="251"/>
      <c r="F19" s="251"/>
      <c r="G19" s="251"/>
      <c r="H19" s="251"/>
      <c r="I19" s="82"/>
      <c r="J19" s="35"/>
    </row>
    <row r="20" spans="1:10" ht="14.25" x14ac:dyDescent="0.2">
      <c r="A20" s="281" t="s">
        <v>393</v>
      </c>
      <c r="B20" s="282"/>
      <c r="C20" s="283">
        <v>52240</v>
      </c>
      <c r="D20" s="284"/>
      <c r="E20" s="251"/>
      <c r="F20" s="251"/>
      <c r="G20" s="296" t="s">
        <v>434</v>
      </c>
      <c r="H20" s="297"/>
      <c r="I20" s="297"/>
      <c r="J20" s="298"/>
    </row>
    <row r="21" spans="1:10" ht="14.25" x14ac:dyDescent="0.2">
      <c r="A21" s="33"/>
      <c r="B21" s="82"/>
      <c r="C21" s="82"/>
      <c r="D21" s="82"/>
      <c r="E21" s="251"/>
      <c r="F21" s="251"/>
      <c r="G21" s="251"/>
      <c r="H21" s="251"/>
      <c r="I21" s="82"/>
      <c r="J21" s="35"/>
    </row>
    <row r="22" spans="1:10" x14ac:dyDescent="0.2">
      <c r="A22" s="281" t="s">
        <v>394</v>
      </c>
      <c r="B22" s="282"/>
      <c r="C22" s="296" t="s">
        <v>435</v>
      </c>
      <c r="D22" s="297"/>
      <c r="E22" s="297"/>
      <c r="F22" s="297"/>
      <c r="G22" s="297"/>
      <c r="H22" s="297"/>
      <c r="I22" s="297"/>
      <c r="J22" s="298"/>
    </row>
    <row r="23" spans="1:10" ht="14.25" x14ac:dyDescent="0.2">
      <c r="A23" s="33"/>
      <c r="B23" s="82"/>
      <c r="C23" s="82"/>
      <c r="D23" s="82"/>
      <c r="E23" s="251"/>
      <c r="F23" s="251"/>
      <c r="G23" s="251"/>
      <c r="H23" s="251"/>
      <c r="I23" s="82"/>
      <c r="J23" s="35"/>
    </row>
    <row r="24" spans="1:10" ht="14.25" x14ac:dyDescent="0.2">
      <c r="A24" s="281" t="s">
        <v>395</v>
      </c>
      <c r="B24" s="282"/>
      <c r="C24" s="299" t="s">
        <v>436</v>
      </c>
      <c r="D24" s="300"/>
      <c r="E24" s="300"/>
      <c r="F24" s="300"/>
      <c r="G24" s="300"/>
      <c r="H24" s="300"/>
      <c r="I24" s="300"/>
      <c r="J24" s="301"/>
    </row>
    <row r="25" spans="1:10" ht="14.25" x14ac:dyDescent="0.2">
      <c r="A25" s="33"/>
      <c r="B25" s="82"/>
      <c r="C25" s="97"/>
      <c r="D25" s="82"/>
      <c r="E25" s="251"/>
      <c r="F25" s="251"/>
      <c r="G25" s="251"/>
      <c r="H25" s="251"/>
      <c r="I25" s="82"/>
      <c r="J25" s="35"/>
    </row>
    <row r="26" spans="1:10" ht="14.25" x14ac:dyDescent="0.2">
      <c r="A26" s="281" t="s">
        <v>396</v>
      </c>
      <c r="B26" s="282"/>
      <c r="C26" s="299" t="s">
        <v>437</v>
      </c>
      <c r="D26" s="300"/>
      <c r="E26" s="300"/>
      <c r="F26" s="300"/>
      <c r="G26" s="300"/>
      <c r="H26" s="300"/>
      <c r="I26" s="300"/>
      <c r="J26" s="301"/>
    </row>
    <row r="27" spans="1:10" ht="13.9" customHeight="1" x14ac:dyDescent="0.2">
      <c r="A27" s="33"/>
      <c r="B27" s="82"/>
      <c r="C27" s="97"/>
      <c r="D27" s="82"/>
      <c r="E27" s="251"/>
      <c r="F27" s="251"/>
      <c r="G27" s="251"/>
      <c r="H27" s="251"/>
      <c r="I27" s="82"/>
      <c r="J27" s="35"/>
    </row>
    <row r="28" spans="1:10" ht="22.9" customHeight="1" x14ac:dyDescent="0.2">
      <c r="A28" s="252" t="s">
        <v>406</v>
      </c>
      <c r="B28" s="282"/>
      <c r="C28" s="62">
        <v>2121</v>
      </c>
      <c r="D28" s="36"/>
      <c r="E28" s="259"/>
      <c r="F28" s="259"/>
      <c r="G28" s="259"/>
      <c r="H28" s="259"/>
      <c r="I28" s="302"/>
      <c r="J28" s="303"/>
    </row>
    <row r="29" spans="1:10" ht="14.25" x14ac:dyDescent="0.2">
      <c r="A29" s="33"/>
      <c r="B29" s="82"/>
      <c r="C29" s="82"/>
      <c r="D29" s="82"/>
      <c r="E29" s="251"/>
      <c r="F29" s="251"/>
      <c r="G29" s="251"/>
      <c r="H29" s="251"/>
      <c r="I29" s="82"/>
      <c r="J29" s="35"/>
    </row>
    <row r="30" spans="1:10" ht="15" x14ac:dyDescent="0.2">
      <c r="A30" s="281" t="s">
        <v>397</v>
      </c>
      <c r="B30" s="282"/>
      <c r="C30" s="111" t="s">
        <v>417</v>
      </c>
      <c r="D30" s="304" t="s">
        <v>416</v>
      </c>
      <c r="E30" s="263"/>
      <c r="F30" s="263"/>
      <c r="G30" s="263"/>
      <c r="H30" s="104" t="s">
        <v>417</v>
      </c>
      <c r="I30" s="105" t="s">
        <v>418</v>
      </c>
      <c r="J30" s="106"/>
    </row>
    <row r="31" spans="1:10" x14ac:dyDescent="0.2">
      <c r="A31" s="281"/>
      <c r="B31" s="282"/>
      <c r="C31" s="37"/>
      <c r="D31" s="94"/>
      <c r="E31" s="288"/>
      <c r="F31" s="288"/>
      <c r="G31" s="288"/>
      <c r="H31" s="288"/>
      <c r="I31" s="305"/>
      <c r="J31" s="306"/>
    </row>
    <row r="32" spans="1:10" x14ac:dyDescent="0.2">
      <c r="A32" s="281" t="s">
        <v>407</v>
      </c>
      <c r="B32" s="282"/>
      <c r="C32" s="62" t="s">
        <v>421</v>
      </c>
      <c r="D32" s="304" t="s">
        <v>419</v>
      </c>
      <c r="E32" s="263"/>
      <c r="F32" s="263"/>
      <c r="G32" s="263"/>
      <c r="H32" s="107" t="s">
        <v>420</v>
      </c>
      <c r="I32" s="108" t="s">
        <v>421</v>
      </c>
      <c r="J32" s="109"/>
    </row>
    <row r="33" spans="1:10" ht="14.25" x14ac:dyDescent="0.2">
      <c r="A33" s="33"/>
      <c r="B33" s="82"/>
      <c r="C33" s="82"/>
      <c r="D33" s="82"/>
      <c r="E33" s="251"/>
      <c r="F33" s="251"/>
      <c r="G33" s="251"/>
      <c r="H33" s="251"/>
      <c r="I33" s="82"/>
      <c r="J33" s="35"/>
    </row>
    <row r="34" spans="1:10" x14ac:dyDescent="0.2">
      <c r="A34" s="304" t="s">
        <v>408</v>
      </c>
      <c r="B34" s="263"/>
      <c r="C34" s="263"/>
      <c r="D34" s="263"/>
      <c r="E34" s="263" t="s">
        <v>398</v>
      </c>
      <c r="F34" s="263"/>
      <c r="G34" s="263"/>
      <c r="H34" s="263"/>
      <c r="I34" s="263"/>
      <c r="J34" s="38" t="s">
        <v>399</v>
      </c>
    </row>
    <row r="35" spans="1:10" ht="14.25" x14ac:dyDescent="0.2">
      <c r="A35" s="33"/>
      <c r="B35" s="82"/>
      <c r="C35" s="82"/>
      <c r="D35" s="82"/>
      <c r="E35" s="251"/>
      <c r="F35" s="251"/>
      <c r="G35" s="251"/>
      <c r="H35" s="251"/>
      <c r="I35" s="82"/>
      <c r="J35" s="93"/>
    </row>
    <row r="36" spans="1:10" x14ac:dyDescent="0.2">
      <c r="A36" s="307"/>
      <c r="B36" s="308"/>
      <c r="C36" s="308"/>
      <c r="D36" s="308"/>
      <c r="E36" s="307"/>
      <c r="F36" s="308"/>
      <c r="G36" s="308"/>
      <c r="H36" s="308"/>
      <c r="I36" s="310"/>
      <c r="J36" s="83"/>
    </row>
    <row r="37" spans="1:10" ht="14.25" x14ac:dyDescent="0.2">
      <c r="A37" s="33"/>
      <c r="B37" s="82"/>
      <c r="C37" s="97"/>
      <c r="D37" s="312"/>
      <c r="E37" s="312"/>
      <c r="F37" s="312"/>
      <c r="G37" s="312"/>
      <c r="H37" s="312"/>
      <c r="I37" s="312"/>
      <c r="J37" s="35"/>
    </row>
    <row r="38" spans="1:10" x14ac:dyDescent="0.2">
      <c r="A38" s="307"/>
      <c r="B38" s="308"/>
      <c r="C38" s="308"/>
      <c r="D38" s="310"/>
      <c r="E38" s="307"/>
      <c r="F38" s="308"/>
      <c r="G38" s="308"/>
      <c r="H38" s="308"/>
      <c r="I38" s="310"/>
      <c r="J38" s="62"/>
    </row>
    <row r="39" spans="1:10" ht="14.25" x14ac:dyDescent="0.2">
      <c r="A39" s="33"/>
      <c r="B39" s="82"/>
      <c r="C39" s="97"/>
      <c r="D39" s="96"/>
      <c r="E39" s="312"/>
      <c r="F39" s="312"/>
      <c r="G39" s="312"/>
      <c r="H39" s="312"/>
      <c r="I39" s="85"/>
      <c r="J39" s="35"/>
    </row>
    <row r="40" spans="1:10" x14ac:dyDescent="0.2">
      <c r="A40" s="307"/>
      <c r="B40" s="308"/>
      <c r="C40" s="308"/>
      <c r="D40" s="310"/>
      <c r="E40" s="307"/>
      <c r="F40" s="308"/>
      <c r="G40" s="308"/>
      <c r="H40" s="308"/>
      <c r="I40" s="310"/>
      <c r="J40" s="62"/>
    </row>
    <row r="41" spans="1:10" ht="14.25" x14ac:dyDescent="0.2">
      <c r="A41" s="33"/>
      <c r="B41" s="114"/>
      <c r="C41" s="113"/>
      <c r="D41" s="115"/>
      <c r="E41" s="115"/>
      <c r="F41" s="115"/>
      <c r="G41" s="115"/>
      <c r="H41" s="115"/>
      <c r="I41" s="116"/>
      <c r="J41" s="35"/>
    </row>
    <row r="42" spans="1:10" x14ac:dyDescent="0.2">
      <c r="A42" s="307"/>
      <c r="B42" s="308"/>
      <c r="C42" s="308"/>
      <c r="D42" s="310"/>
      <c r="E42" s="307"/>
      <c r="F42" s="308"/>
      <c r="G42" s="308"/>
      <c r="H42" s="308"/>
      <c r="I42" s="310"/>
      <c r="J42" s="62"/>
    </row>
    <row r="43" spans="1:10" ht="14.25" x14ac:dyDescent="0.2">
      <c r="A43" s="39"/>
      <c r="B43" s="97"/>
      <c r="C43" s="311"/>
      <c r="D43" s="311"/>
      <c r="E43" s="251"/>
      <c r="F43" s="251"/>
      <c r="G43" s="311"/>
      <c r="H43" s="311"/>
      <c r="I43" s="311"/>
      <c r="J43" s="35"/>
    </row>
    <row r="44" spans="1:10" x14ac:dyDescent="0.2">
      <c r="A44" s="307"/>
      <c r="B44" s="308"/>
      <c r="C44" s="308"/>
      <c r="D44" s="310"/>
      <c r="E44" s="307"/>
      <c r="F44" s="308"/>
      <c r="G44" s="308"/>
      <c r="H44" s="308"/>
      <c r="I44" s="310"/>
      <c r="J44" s="62"/>
    </row>
    <row r="45" spans="1:10" ht="14.25" x14ac:dyDescent="0.2">
      <c r="A45" s="39"/>
      <c r="B45" s="97"/>
      <c r="C45" s="97"/>
      <c r="D45" s="82"/>
      <c r="E45" s="309"/>
      <c r="F45" s="309"/>
      <c r="G45" s="311"/>
      <c r="H45" s="311"/>
      <c r="I45" s="82"/>
      <c r="J45" s="35"/>
    </row>
    <row r="46" spans="1:10" x14ac:dyDescent="0.2">
      <c r="A46" s="307"/>
      <c r="B46" s="308"/>
      <c r="C46" s="308"/>
      <c r="D46" s="310"/>
      <c r="E46" s="307"/>
      <c r="F46" s="308"/>
      <c r="G46" s="308"/>
      <c r="H46" s="308"/>
      <c r="I46" s="310"/>
      <c r="J46" s="62"/>
    </row>
    <row r="47" spans="1:10" ht="14.25" x14ac:dyDescent="0.2">
      <c r="A47" s="39"/>
      <c r="B47" s="97"/>
      <c r="C47" s="97"/>
      <c r="D47" s="82"/>
      <c r="E47" s="251"/>
      <c r="F47" s="251"/>
      <c r="G47" s="311"/>
      <c r="H47" s="311"/>
      <c r="I47" s="82"/>
      <c r="J47" s="110" t="s">
        <v>422</v>
      </c>
    </row>
    <row r="48" spans="1:10" ht="14.25" x14ac:dyDescent="0.2">
      <c r="A48" s="39"/>
      <c r="B48" s="97"/>
      <c r="C48" s="97"/>
      <c r="D48" s="82"/>
      <c r="E48" s="251"/>
      <c r="F48" s="251"/>
      <c r="G48" s="311"/>
      <c r="H48" s="311"/>
      <c r="I48" s="82"/>
      <c r="J48" s="110" t="s">
        <v>423</v>
      </c>
    </row>
    <row r="49" spans="1:10" ht="14.45" customHeight="1" x14ac:dyDescent="0.2">
      <c r="A49" s="252" t="s">
        <v>400</v>
      </c>
      <c r="B49" s="253"/>
      <c r="C49" s="283" t="s">
        <v>423</v>
      </c>
      <c r="D49" s="284"/>
      <c r="E49" s="313" t="s">
        <v>424</v>
      </c>
      <c r="F49" s="314"/>
      <c r="G49" s="296"/>
      <c r="H49" s="297"/>
      <c r="I49" s="297"/>
      <c r="J49" s="298"/>
    </row>
    <row r="50" spans="1:10" ht="14.25" x14ac:dyDescent="0.2">
      <c r="A50" s="39"/>
      <c r="B50" s="97"/>
      <c r="C50" s="311"/>
      <c r="D50" s="311"/>
      <c r="E50" s="251"/>
      <c r="F50" s="251"/>
      <c r="G50" s="257" t="s">
        <v>425</v>
      </c>
      <c r="H50" s="257"/>
      <c r="I50" s="257"/>
      <c r="J50" s="40"/>
    </row>
    <row r="51" spans="1:10" ht="13.9" customHeight="1" x14ac:dyDescent="0.2">
      <c r="A51" s="252" t="s">
        <v>401</v>
      </c>
      <c r="B51" s="253"/>
      <c r="C51" s="296" t="s">
        <v>438</v>
      </c>
      <c r="D51" s="297"/>
      <c r="E51" s="297"/>
      <c r="F51" s="297"/>
      <c r="G51" s="297"/>
      <c r="H51" s="297"/>
      <c r="I51" s="297"/>
      <c r="J51" s="298"/>
    </row>
    <row r="52" spans="1:10" ht="14.25" x14ac:dyDescent="0.2">
      <c r="A52" s="33"/>
      <c r="B52" s="82"/>
      <c r="C52" s="259" t="s">
        <v>402</v>
      </c>
      <c r="D52" s="259"/>
      <c r="E52" s="259"/>
      <c r="F52" s="259"/>
      <c r="G52" s="259"/>
      <c r="H52" s="259"/>
      <c r="I52" s="259"/>
      <c r="J52" s="35"/>
    </row>
    <row r="53" spans="1:10" ht="14.25" x14ac:dyDescent="0.2">
      <c r="A53" s="252" t="s">
        <v>403</v>
      </c>
      <c r="B53" s="253"/>
      <c r="C53" s="260" t="s">
        <v>439</v>
      </c>
      <c r="D53" s="261"/>
      <c r="E53" s="262"/>
      <c r="F53" s="251"/>
      <c r="G53" s="251"/>
      <c r="H53" s="263"/>
      <c r="I53" s="263"/>
      <c r="J53" s="264"/>
    </row>
    <row r="54" spans="1:10" ht="14.25" x14ac:dyDescent="0.2">
      <c r="A54" s="33"/>
      <c r="B54" s="82"/>
      <c r="C54" s="97"/>
      <c r="D54" s="82"/>
      <c r="E54" s="251"/>
      <c r="F54" s="251"/>
      <c r="G54" s="251"/>
      <c r="H54" s="251"/>
      <c r="I54" s="82"/>
      <c r="J54" s="35"/>
    </row>
    <row r="55" spans="1:10" ht="14.45" customHeight="1" x14ac:dyDescent="0.2">
      <c r="A55" s="252" t="s">
        <v>395</v>
      </c>
      <c r="B55" s="253"/>
      <c r="C55" s="254" t="s">
        <v>440</v>
      </c>
      <c r="D55" s="255"/>
      <c r="E55" s="255"/>
      <c r="F55" s="255"/>
      <c r="G55" s="255"/>
      <c r="H55" s="255"/>
      <c r="I55" s="255"/>
      <c r="J55" s="256"/>
    </row>
    <row r="56" spans="1:10" ht="14.25" x14ac:dyDescent="0.2">
      <c r="A56" s="33"/>
      <c r="B56" s="82"/>
      <c r="C56" s="82"/>
      <c r="D56" s="82"/>
      <c r="E56" s="251"/>
      <c r="F56" s="251"/>
      <c r="G56" s="251"/>
      <c r="H56" s="251"/>
      <c r="I56" s="82"/>
      <c r="J56" s="35"/>
    </row>
    <row r="57" spans="1:10" ht="14.25" x14ac:dyDescent="0.2">
      <c r="A57" s="252" t="s">
        <v>426</v>
      </c>
      <c r="B57" s="253"/>
      <c r="C57" s="254" t="s">
        <v>441</v>
      </c>
      <c r="D57" s="255"/>
      <c r="E57" s="255"/>
      <c r="F57" s="255"/>
      <c r="G57" s="255"/>
      <c r="H57" s="255"/>
      <c r="I57" s="255"/>
      <c r="J57" s="256"/>
    </row>
    <row r="58" spans="1:10" ht="14.45" customHeight="1" x14ac:dyDescent="0.2">
      <c r="A58" s="33"/>
      <c r="B58" s="82"/>
      <c r="C58" s="257" t="s">
        <v>427</v>
      </c>
      <c r="D58" s="257"/>
      <c r="E58" s="257"/>
      <c r="F58" s="257"/>
      <c r="G58" s="82"/>
      <c r="H58" s="82"/>
      <c r="I58" s="82"/>
      <c r="J58" s="35"/>
    </row>
    <row r="59" spans="1:10" ht="14.25" x14ac:dyDescent="0.2">
      <c r="A59" s="252" t="s">
        <v>428</v>
      </c>
      <c r="B59" s="253"/>
      <c r="C59" s="254" t="s">
        <v>442</v>
      </c>
      <c r="D59" s="255"/>
      <c r="E59" s="255"/>
      <c r="F59" s="255"/>
      <c r="G59" s="255"/>
      <c r="H59" s="255"/>
      <c r="I59" s="255"/>
      <c r="J59" s="256"/>
    </row>
    <row r="60" spans="1:10" ht="14.45" customHeight="1" x14ac:dyDescent="0.2">
      <c r="A60" s="41"/>
      <c r="B60" s="42"/>
      <c r="C60" s="258" t="s">
        <v>429</v>
      </c>
      <c r="D60" s="258"/>
      <c r="E60" s="258"/>
      <c r="F60" s="258"/>
      <c r="G60" s="258"/>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6" zoomScale="110" zoomScaleNormal="100" workbookViewId="0">
      <selection activeCell="H9" sqref="H9"/>
    </sheetView>
  </sheetViews>
  <sheetFormatPr defaultColWidth="8.85546875" defaultRowHeight="12.75" x14ac:dyDescent="0.2"/>
  <cols>
    <col min="1" max="7" width="8.85546875" style="25"/>
    <col min="8" max="9" width="15.7109375" style="61" customWidth="1"/>
    <col min="10" max="10" width="10.28515625" style="25" bestFit="1" customWidth="1"/>
    <col min="11" max="16384" width="8.85546875" style="25"/>
  </cols>
  <sheetData>
    <row r="1" spans="1:9" x14ac:dyDescent="0.2">
      <c r="A1" s="338" t="s">
        <v>1</v>
      </c>
      <c r="B1" s="339"/>
      <c r="C1" s="339"/>
      <c r="D1" s="339"/>
      <c r="E1" s="339"/>
      <c r="F1" s="339"/>
      <c r="G1" s="339"/>
      <c r="H1" s="339"/>
      <c r="I1" s="339"/>
    </row>
    <row r="2" spans="1:9" ht="12.75" customHeight="1" x14ac:dyDescent="0.2">
      <c r="A2" s="340" t="s">
        <v>443</v>
      </c>
      <c r="B2" s="341"/>
      <c r="C2" s="341"/>
      <c r="D2" s="341"/>
      <c r="E2" s="341"/>
      <c r="F2" s="341"/>
      <c r="G2" s="341"/>
      <c r="H2" s="341"/>
      <c r="I2" s="341"/>
    </row>
    <row r="3" spans="1:9" x14ac:dyDescent="0.2">
      <c r="A3" s="342" t="s">
        <v>361</v>
      </c>
      <c r="B3" s="343"/>
      <c r="C3" s="343"/>
      <c r="D3" s="343"/>
      <c r="E3" s="343"/>
      <c r="F3" s="343"/>
      <c r="G3" s="343"/>
      <c r="H3" s="343"/>
      <c r="I3" s="343"/>
    </row>
    <row r="4" spans="1:9" x14ac:dyDescent="0.2">
      <c r="A4" s="347" t="s">
        <v>444</v>
      </c>
      <c r="B4" s="348"/>
      <c r="C4" s="348"/>
      <c r="D4" s="348"/>
      <c r="E4" s="348"/>
      <c r="F4" s="348"/>
      <c r="G4" s="348"/>
      <c r="H4" s="348"/>
      <c r="I4" s="349"/>
    </row>
    <row r="5" spans="1:9" ht="34.5" thickBot="1" x14ac:dyDescent="0.25">
      <c r="A5" s="353" t="s">
        <v>2</v>
      </c>
      <c r="B5" s="354"/>
      <c r="C5" s="354"/>
      <c r="D5" s="354"/>
      <c r="E5" s="354"/>
      <c r="F5" s="355"/>
      <c r="G5" s="26" t="s">
        <v>113</v>
      </c>
      <c r="H5" s="56" t="s">
        <v>376</v>
      </c>
      <c r="I5" s="57" t="s">
        <v>384</v>
      </c>
    </row>
    <row r="6" spans="1:9" x14ac:dyDescent="0.2">
      <c r="A6" s="350">
        <v>1</v>
      </c>
      <c r="B6" s="351"/>
      <c r="C6" s="351"/>
      <c r="D6" s="351"/>
      <c r="E6" s="351"/>
      <c r="F6" s="352"/>
      <c r="G6" s="27">
        <v>2</v>
      </c>
      <c r="H6" s="28">
        <v>3</v>
      </c>
      <c r="I6" s="28">
        <v>4</v>
      </c>
    </row>
    <row r="7" spans="1:9" x14ac:dyDescent="0.2">
      <c r="A7" s="356"/>
      <c r="B7" s="356"/>
      <c r="C7" s="356"/>
      <c r="D7" s="356"/>
      <c r="E7" s="356"/>
      <c r="F7" s="356"/>
      <c r="G7" s="356"/>
      <c r="H7" s="356"/>
      <c r="I7" s="357"/>
    </row>
    <row r="8" spans="1:9" ht="12.75" customHeight="1" x14ac:dyDescent="0.2">
      <c r="A8" s="358" t="s">
        <v>4</v>
      </c>
      <c r="B8" s="359"/>
      <c r="C8" s="359"/>
      <c r="D8" s="359"/>
      <c r="E8" s="359"/>
      <c r="F8" s="360"/>
      <c r="G8" s="16">
        <v>1</v>
      </c>
      <c r="H8" s="58">
        <v>0</v>
      </c>
      <c r="I8" s="58">
        <v>0</v>
      </c>
    </row>
    <row r="9" spans="1:9" ht="12.75" customHeight="1" x14ac:dyDescent="0.2">
      <c r="A9" s="327" t="s">
        <v>5</v>
      </c>
      <c r="B9" s="328"/>
      <c r="C9" s="328"/>
      <c r="D9" s="328"/>
      <c r="E9" s="328"/>
      <c r="F9" s="329"/>
      <c r="G9" s="17">
        <v>2</v>
      </c>
      <c r="H9" s="59">
        <f>H10+H17+H27+H38+H43</f>
        <v>5186667284</v>
      </c>
      <c r="I9" s="59">
        <f>I10+I17+I27+I38+I43</f>
        <v>5324136157</v>
      </c>
    </row>
    <row r="10" spans="1:9" ht="12.75" customHeight="1" x14ac:dyDescent="0.2">
      <c r="A10" s="344" t="s">
        <v>6</v>
      </c>
      <c r="B10" s="345"/>
      <c r="C10" s="345"/>
      <c r="D10" s="345"/>
      <c r="E10" s="345"/>
      <c r="F10" s="346"/>
      <c r="G10" s="17">
        <v>3</v>
      </c>
      <c r="H10" s="59">
        <f>H11+H12+H13+H14+H15+H16</f>
        <v>54104271</v>
      </c>
      <c r="I10" s="59">
        <f>I11+I12+I13+I14+I15+I16</f>
        <v>42275329</v>
      </c>
    </row>
    <row r="11" spans="1:9" ht="12.75" customHeight="1" x14ac:dyDescent="0.2">
      <c r="A11" s="335" t="s">
        <v>7</v>
      </c>
      <c r="B11" s="336"/>
      <c r="C11" s="336"/>
      <c r="D11" s="336"/>
      <c r="E11" s="336"/>
      <c r="F11" s="337"/>
      <c r="G11" s="16">
        <v>4</v>
      </c>
      <c r="H11" s="58">
        <v>0</v>
      </c>
      <c r="I11" s="58">
        <v>0</v>
      </c>
    </row>
    <row r="12" spans="1:9" ht="23.45" customHeight="1" x14ac:dyDescent="0.2">
      <c r="A12" s="335" t="s">
        <v>8</v>
      </c>
      <c r="B12" s="336"/>
      <c r="C12" s="336"/>
      <c r="D12" s="336"/>
      <c r="E12" s="336"/>
      <c r="F12" s="337"/>
      <c r="G12" s="16">
        <v>5</v>
      </c>
      <c r="H12" s="58">
        <v>46920962</v>
      </c>
      <c r="I12" s="58">
        <v>35550820</v>
      </c>
    </row>
    <row r="13" spans="1:9" ht="12.75" customHeight="1" x14ac:dyDescent="0.2">
      <c r="A13" s="335" t="s">
        <v>9</v>
      </c>
      <c r="B13" s="336"/>
      <c r="C13" s="336"/>
      <c r="D13" s="336"/>
      <c r="E13" s="336"/>
      <c r="F13" s="337"/>
      <c r="G13" s="16">
        <v>6</v>
      </c>
      <c r="H13" s="58">
        <v>6567609</v>
      </c>
      <c r="I13" s="58">
        <v>6567609</v>
      </c>
    </row>
    <row r="14" spans="1:9" ht="12.75" customHeight="1" x14ac:dyDescent="0.2">
      <c r="A14" s="335" t="s">
        <v>10</v>
      </c>
      <c r="B14" s="336"/>
      <c r="C14" s="336"/>
      <c r="D14" s="336"/>
      <c r="E14" s="336"/>
      <c r="F14" s="337"/>
      <c r="G14" s="16">
        <v>7</v>
      </c>
      <c r="H14" s="58">
        <v>0</v>
      </c>
      <c r="I14" s="58">
        <v>0</v>
      </c>
    </row>
    <row r="15" spans="1:9" ht="12.75" customHeight="1" x14ac:dyDescent="0.2">
      <c r="A15" s="335" t="s">
        <v>11</v>
      </c>
      <c r="B15" s="336"/>
      <c r="C15" s="336"/>
      <c r="D15" s="336"/>
      <c r="E15" s="336"/>
      <c r="F15" s="337"/>
      <c r="G15" s="16">
        <v>8</v>
      </c>
      <c r="H15" s="58">
        <v>615700</v>
      </c>
      <c r="I15" s="58">
        <v>156900</v>
      </c>
    </row>
    <row r="16" spans="1:9" ht="12.75" customHeight="1" x14ac:dyDescent="0.2">
      <c r="A16" s="335" t="s">
        <v>12</v>
      </c>
      <c r="B16" s="336"/>
      <c r="C16" s="336"/>
      <c r="D16" s="336"/>
      <c r="E16" s="336"/>
      <c r="F16" s="337"/>
      <c r="G16" s="16">
        <v>9</v>
      </c>
      <c r="H16" s="58">
        <v>0</v>
      </c>
      <c r="I16" s="58">
        <v>0</v>
      </c>
    </row>
    <row r="17" spans="1:9" ht="12.75" customHeight="1" x14ac:dyDescent="0.2">
      <c r="A17" s="344" t="s">
        <v>13</v>
      </c>
      <c r="B17" s="345"/>
      <c r="C17" s="345"/>
      <c r="D17" s="345"/>
      <c r="E17" s="345"/>
      <c r="F17" s="346"/>
      <c r="G17" s="17">
        <v>10</v>
      </c>
      <c r="H17" s="59">
        <f>H18+H19+H20+H21+H22+H23+H24+H25+H26</f>
        <v>4247236790</v>
      </c>
      <c r="I17" s="59">
        <f>I18+I19+I20+I21+I22+I23+I24+I25+I26</f>
        <v>4292520443</v>
      </c>
    </row>
    <row r="18" spans="1:9" ht="12.75" customHeight="1" x14ac:dyDescent="0.2">
      <c r="A18" s="335" t="s">
        <v>14</v>
      </c>
      <c r="B18" s="336"/>
      <c r="C18" s="336"/>
      <c r="D18" s="336"/>
      <c r="E18" s="336"/>
      <c r="F18" s="337"/>
      <c r="G18" s="16">
        <v>11</v>
      </c>
      <c r="H18" s="58">
        <v>630175338</v>
      </c>
      <c r="I18" s="58">
        <v>629012020</v>
      </c>
    </row>
    <row r="19" spans="1:9" ht="12.75" customHeight="1" x14ac:dyDescent="0.2">
      <c r="A19" s="335" t="s">
        <v>15</v>
      </c>
      <c r="B19" s="336"/>
      <c r="C19" s="336"/>
      <c r="D19" s="336"/>
      <c r="E19" s="336"/>
      <c r="F19" s="337"/>
      <c r="G19" s="16">
        <v>12</v>
      </c>
      <c r="H19" s="58">
        <v>2765966791</v>
      </c>
      <c r="I19" s="58">
        <v>2722066344</v>
      </c>
    </row>
    <row r="20" spans="1:9" ht="12.75" customHeight="1" x14ac:dyDescent="0.2">
      <c r="A20" s="335" t="s">
        <v>16</v>
      </c>
      <c r="B20" s="336"/>
      <c r="C20" s="336"/>
      <c r="D20" s="336"/>
      <c r="E20" s="336"/>
      <c r="F20" s="337"/>
      <c r="G20" s="16">
        <v>13</v>
      </c>
      <c r="H20" s="58">
        <v>441226355</v>
      </c>
      <c r="I20" s="58">
        <v>409245659</v>
      </c>
    </row>
    <row r="21" spans="1:9" ht="12.75" customHeight="1" x14ac:dyDescent="0.2">
      <c r="A21" s="335" t="s">
        <v>17</v>
      </c>
      <c r="B21" s="336"/>
      <c r="C21" s="336"/>
      <c r="D21" s="336"/>
      <c r="E21" s="336"/>
      <c r="F21" s="337"/>
      <c r="G21" s="16">
        <v>14</v>
      </c>
      <c r="H21" s="58">
        <v>112390110</v>
      </c>
      <c r="I21" s="58">
        <v>91158729</v>
      </c>
    </row>
    <row r="22" spans="1:9" ht="12.75" customHeight="1" x14ac:dyDescent="0.2">
      <c r="A22" s="335" t="s">
        <v>18</v>
      </c>
      <c r="B22" s="336"/>
      <c r="C22" s="336"/>
      <c r="D22" s="336"/>
      <c r="E22" s="336"/>
      <c r="F22" s="337"/>
      <c r="G22" s="16">
        <v>15</v>
      </c>
      <c r="H22" s="58">
        <v>0</v>
      </c>
      <c r="I22" s="58">
        <v>0</v>
      </c>
    </row>
    <row r="23" spans="1:9" ht="12.75" customHeight="1" x14ac:dyDescent="0.2">
      <c r="A23" s="335" t="s">
        <v>19</v>
      </c>
      <c r="B23" s="336"/>
      <c r="C23" s="336"/>
      <c r="D23" s="336"/>
      <c r="E23" s="336"/>
      <c r="F23" s="337"/>
      <c r="G23" s="16">
        <v>16</v>
      </c>
      <c r="H23" s="58">
        <v>1957700</v>
      </c>
      <c r="I23" s="58">
        <v>159973</v>
      </c>
    </row>
    <row r="24" spans="1:9" ht="12.75" customHeight="1" x14ac:dyDescent="0.2">
      <c r="A24" s="335" t="s">
        <v>20</v>
      </c>
      <c r="B24" s="336"/>
      <c r="C24" s="336"/>
      <c r="D24" s="336"/>
      <c r="E24" s="336"/>
      <c r="F24" s="337"/>
      <c r="G24" s="16">
        <v>17</v>
      </c>
      <c r="H24" s="58">
        <v>217024655</v>
      </c>
      <c r="I24" s="58">
        <v>366577576</v>
      </c>
    </row>
    <row r="25" spans="1:9" ht="12.75" customHeight="1" x14ac:dyDescent="0.2">
      <c r="A25" s="335" t="s">
        <v>21</v>
      </c>
      <c r="B25" s="336"/>
      <c r="C25" s="336"/>
      <c r="D25" s="336"/>
      <c r="E25" s="336"/>
      <c r="F25" s="337"/>
      <c r="G25" s="16">
        <v>18</v>
      </c>
      <c r="H25" s="58">
        <v>72046375</v>
      </c>
      <c r="I25" s="58">
        <v>70357714</v>
      </c>
    </row>
    <row r="26" spans="1:9" ht="12.75" customHeight="1" x14ac:dyDescent="0.2">
      <c r="A26" s="335" t="s">
        <v>22</v>
      </c>
      <c r="B26" s="336"/>
      <c r="C26" s="336"/>
      <c r="D26" s="336"/>
      <c r="E26" s="336"/>
      <c r="F26" s="337"/>
      <c r="G26" s="16">
        <v>19</v>
      </c>
      <c r="H26" s="58">
        <v>6449466</v>
      </c>
      <c r="I26" s="58">
        <v>3942428</v>
      </c>
    </row>
    <row r="27" spans="1:9" ht="12.75" customHeight="1" x14ac:dyDescent="0.2">
      <c r="A27" s="344" t="s">
        <v>23</v>
      </c>
      <c r="B27" s="345"/>
      <c r="C27" s="345"/>
      <c r="D27" s="345"/>
      <c r="E27" s="345"/>
      <c r="F27" s="346"/>
      <c r="G27" s="17">
        <v>20</v>
      </c>
      <c r="H27" s="59">
        <f>SUM(H28:H37)</f>
        <v>774968081</v>
      </c>
      <c r="I27" s="59">
        <f>SUM(I28:I37)</f>
        <v>774869872</v>
      </c>
    </row>
    <row r="28" spans="1:9" ht="12.75" customHeight="1" x14ac:dyDescent="0.2">
      <c r="A28" s="335" t="s">
        <v>24</v>
      </c>
      <c r="B28" s="336"/>
      <c r="C28" s="336"/>
      <c r="D28" s="336"/>
      <c r="E28" s="336"/>
      <c r="F28" s="337"/>
      <c r="G28" s="16">
        <v>21</v>
      </c>
      <c r="H28" s="58">
        <v>727328038</v>
      </c>
      <c r="I28" s="58">
        <v>727328038</v>
      </c>
    </row>
    <row r="29" spans="1:9" ht="12.75" customHeight="1" x14ac:dyDescent="0.2">
      <c r="A29" s="335" t="s">
        <v>25</v>
      </c>
      <c r="B29" s="336"/>
      <c r="C29" s="336"/>
      <c r="D29" s="336"/>
      <c r="E29" s="336"/>
      <c r="F29" s="337"/>
      <c r="G29" s="16">
        <v>22</v>
      </c>
      <c r="H29" s="58">
        <v>0</v>
      </c>
      <c r="I29" s="58">
        <v>0</v>
      </c>
    </row>
    <row r="30" spans="1:9" ht="12.75" customHeight="1" x14ac:dyDescent="0.2">
      <c r="A30" s="335" t="s">
        <v>26</v>
      </c>
      <c r="B30" s="336"/>
      <c r="C30" s="336"/>
      <c r="D30" s="336"/>
      <c r="E30" s="336"/>
      <c r="F30" s="337"/>
      <c r="G30" s="16">
        <v>23</v>
      </c>
      <c r="H30" s="58">
        <v>0</v>
      </c>
      <c r="I30" s="58">
        <v>0</v>
      </c>
    </row>
    <row r="31" spans="1:9" ht="24.6" customHeight="1" x14ac:dyDescent="0.2">
      <c r="A31" s="335" t="s">
        <v>27</v>
      </c>
      <c r="B31" s="336"/>
      <c r="C31" s="336"/>
      <c r="D31" s="336"/>
      <c r="E31" s="336"/>
      <c r="F31" s="337"/>
      <c r="G31" s="16">
        <v>24</v>
      </c>
      <c r="H31" s="58">
        <v>47191530</v>
      </c>
      <c r="I31" s="58">
        <v>47191530</v>
      </c>
    </row>
    <row r="32" spans="1:9" ht="24" customHeight="1" x14ac:dyDescent="0.2">
      <c r="A32" s="335" t="s">
        <v>28</v>
      </c>
      <c r="B32" s="336"/>
      <c r="C32" s="336"/>
      <c r="D32" s="336"/>
      <c r="E32" s="336"/>
      <c r="F32" s="337"/>
      <c r="G32" s="16">
        <v>25</v>
      </c>
      <c r="H32" s="58">
        <v>0</v>
      </c>
      <c r="I32" s="58">
        <v>0</v>
      </c>
    </row>
    <row r="33" spans="1:9" ht="26.45" customHeight="1" x14ac:dyDescent="0.2">
      <c r="A33" s="335" t="s">
        <v>29</v>
      </c>
      <c r="B33" s="336"/>
      <c r="C33" s="336"/>
      <c r="D33" s="336"/>
      <c r="E33" s="336"/>
      <c r="F33" s="337"/>
      <c r="G33" s="16">
        <v>26</v>
      </c>
      <c r="H33" s="58">
        <v>0</v>
      </c>
      <c r="I33" s="58">
        <v>0</v>
      </c>
    </row>
    <row r="34" spans="1:9" ht="12.75" customHeight="1" x14ac:dyDescent="0.2">
      <c r="A34" s="335" t="s">
        <v>30</v>
      </c>
      <c r="B34" s="336"/>
      <c r="C34" s="336"/>
      <c r="D34" s="336"/>
      <c r="E34" s="336"/>
      <c r="F34" s="337"/>
      <c r="G34" s="16">
        <v>27</v>
      </c>
      <c r="H34" s="58">
        <v>195175</v>
      </c>
      <c r="I34" s="58">
        <v>121271</v>
      </c>
    </row>
    <row r="35" spans="1:9" ht="12.75" customHeight="1" x14ac:dyDescent="0.2">
      <c r="A35" s="335" t="s">
        <v>31</v>
      </c>
      <c r="B35" s="336"/>
      <c r="C35" s="336"/>
      <c r="D35" s="336"/>
      <c r="E35" s="336"/>
      <c r="F35" s="337"/>
      <c r="G35" s="16">
        <v>28</v>
      </c>
      <c r="H35" s="58">
        <v>113338</v>
      </c>
      <c r="I35" s="58">
        <v>89033</v>
      </c>
    </row>
    <row r="36" spans="1:9" ht="12.75" customHeight="1" x14ac:dyDescent="0.2">
      <c r="A36" s="335" t="s">
        <v>32</v>
      </c>
      <c r="B36" s="336"/>
      <c r="C36" s="336"/>
      <c r="D36" s="336"/>
      <c r="E36" s="336"/>
      <c r="F36" s="337"/>
      <c r="G36" s="16">
        <v>29</v>
      </c>
      <c r="H36" s="58">
        <v>0</v>
      </c>
      <c r="I36" s="58">
        <v>0</v>
      </c>
    </row>
    <row r="37" spans="1:9" ht="12.75" customHeight="1" x14ac:dyDescent="0.2">
      <c r="A37" s="335" t="s">
        <v>33</v>
      </c>
      <c r="B37" s="336"/>
      <c r="C37" s="336"/>
      <c r="D37" s="336"/>
      <c r="E37" s="336"/>
      <c r="F37" s="337"/>
      <c r="G37" s="16">
        <v>30</v>
      </c>
      <c r="H37" s="58">
        <v>140000</v>
      </c>
      <c r="I37" s="58">
        <v>140000</v>
      </c>
    </row>
    <row r="38" spans="1:9" ht="12.75" customHeight="1" x14ac:dyDescent="0.2">
      <c r="A38" s="344" t="s">
        <v>34</v>
      </c>
      <c r="B38" s="345"/>
      <c r="C38" s="345"/>
      <c r="D38" s="345"/>
      <c r="E38" s="345"/>
      <c r="F38" s="346"/>
      <c r="G38" s="17">
        <v>31</v>
      </c>
      <c r="H38" s="59">
        <f>H39+H40+H41+H42</f>
        <v>0</v>
      </c>
      <c r="I38" s="59">
        <f>I39+I40+I41+I42</f>
        <v>0</v>
      </c>
    </row>
    <row r="39" spans="1:9" ht="12.75" customHeight="1" x14ac:dyDescent="0.2">
      <c r="A39" s="335" t="s">
        <v>35</v>
      </c>
      <c r="B39" s="336"/>
      <c r="C39" s="336"/>
      <c r="D39" s="336"/>
      <c r="E39" s="336"/>
      <c r="F39" s="337"/>
      <c r="G39" s="16">
        <v>32</v>
      </c>
      <c r="H39" s="58">
        <v>0</v>
      </c>
      <c r="I39" s="58">
        <v>0</v>
      </c>
    </row>
    <row r="40" spans="1:9" ht="12.75" customHeight="1" x14ac:dyDescent="0.2">
      <c r="A40" s="335" t="s">
        <v>36</v>
      </c>
      <c r="B40" s="336"/>
      <c r="C40" s="336"/>
      <c r="D40" s="336"/>
      <c r="E40" s="336"/>
      <c r="F40" s="337"/>
      <c r="G40" s="16">
        <v>33</v>
      </c>
      <c r="H40" s="58">
        <v>0</v>
      </c>
      <c r="I40" s="58">
        <v>0</v>
      </c>
    </row>
    <row r="41" spans="1:9" ht="12.75" customHeight="1" x14ac:dyDescent="0.2">
      <c r="A41" s="335" t="s">
        <v>37</v>
      </c>
      <c r="B41" s="336"/>
      <c r="C41" s="336"/>
      <c r="D41" s="336"/>
      <c r="E41" s="336"/>
      <c r="F41" s="337"/>
      <c r="G41" s="16">
        <v>34</v>
      </c>
      <c r="H41" s="58">
        <v>0</v>
      </c>
      <c r="I41" s="58">
        <v>0</v>
      </c>
    </row>
    <row r="42" spans="1:9" ht="12.75" customHeight="1" x14ac:dyDescent="0.2">
      <c r="A42" s="335" t="s">
        <v>38</v>
      </c>
      <c r="B42" s="336"/>
      <c r="C42" s="336"/>
      <c r="D42" s="336"/>
      <c r="E42" s="336"/>
      <c r="F42" s="337"/>
      <c r="G42" s="16">
        <v>35</v>
      </c>
      <c r="H42" s="58">
        <v>0</v>
      </c>
      <c r="I42" s="58">
        <v>0</v>
      </c>
    </row>
    <row r="43" spans="1:9" ht="12.75" customHeight="1" x14ac:dyDescent="0.2">
      <c r="A43" s="319" t="s">
        <v>39</v>
      </c>
      <c r="B43" s="320"/>
      <c r="C43" s="320"/>
      <c r="D43" s="320"/>
      <c r="E43" s="320"/>
      <c r="F43" s="321"/>
      <c r="G43" s="16">
        <v>36</v>
      </c>
      <c r="H43" s="58">
        <v>110358142</v>
      </c>
      <c r="I43" s="58">
        <v>214470513</v>
      </c>
    </row>
    <row r="44" spans="1:9" ht="12.75" customHeight="1" x14ac:dyDescent="0.2">
      <c r="A44" s="327" t="s">
        <v>40</v>
      </c>
      <c r="B44" s="328"/>
      <c r="C44" s="328"/>
      <c r="D44" s="328"/>
      <c r="E44" s="328"/>
      <c r="F44" s="329"/>
      <c r="G44" s="17">
        <v>37</v>
      </c>
      <c r="H44" s="59">
        <f>H45+H53+H60+H70</f>
        <v>299370071</v>
      </c>
      <c r="I44" s="59">
        <f>I45+I53+I60+I70</f>
        <v>583232857</v>
      </c>
    </row>
    <row r="45" spans="1:9" ht="12.75" customHeight="1" x14ac:dyDescent="0.2">
      <c r="A45" s="344" t="s">
        <v>41</v>
      </c>
      <c r="B45" s="345"/>
      <c r="C45" s="345"/>
      <c r="D45" s="345"/>
      <c r="E45" s="345"/>
      <c r="F45" s="346"/>
      <c r="G45" s="17">
        <v>38</v>
      </c>
      <c r="H45" s="59">
        <f>SUM(H46:H52)</f>
        <v>22384906</v>
      </c>
      <c r="I45" s="59">
        <f>SUM(I46:I52)</f>
        <v>27296274</v>
      </c>
    </row>
    <row r="46" spans="1:9" ht="12.75" customHeight="1" x14ac:dyDescent="0.2">
      <c r="A46" s="335" t="s">
        <v>42</v>
      </c>
      <c r="B46" s="336"/>
      <c r="C46" s="336"/>
      <c r="D46" s="336"/>
      <c r="E46" s="336"/>
      <c r="F46" s="337"/>
      <c r="G46" s="16">
        <v>39</v>
      </c>
      <c r="H46" s="58">
        <v>22202305</v>
      </c>
      <c r="I46" s="58">
        <v>26356791</v>
      </c>
    </row>
    <row r="47" spans="1:9" ht="12.75" customHeight="1" x14ac:dyDescent="0.2">
      <c r="A47" s="335" t="s">
        <v>43</v>
      </c>
      <c r="B47" s="336"/>
      <c r="C47" s="336"/>
      <c r="D47" s="336"/>
      <c r="E47" s="336"/>
      <c r="F47" s="337"/>
      <c r="G47" s="16">
        <v>40</v>
      </c>
      <c r="H47" s="58">
        <v>0</v>
      </c>
      <c r="I47" s="58">
        <v>0</v>
      </c>
    </row>
    <row r="48" spans="1:9" ht="12.75" customHeight="1" x14ac:dyDescent="0.2">
      <c r="A48" s="335" t="s">
        <v>44</v>
      </c>
      <c r="B48" s="336"/>
      <c r="C48" s="336"/>
      <c r="D48" s="336"/>
      <c r="E48" s="336"/>
      <c r="F48" s="337"/>
      <c r="G48" s="16">
        <v>41</v>
      </c>
      <c r="H48" s="58">
        <v>0</v>
      </c>
      <c r="I48" s="58">
        <v>0</v>
      </c>
    </row>
    <row r="49" spans="1:9" ht="12.75" customHeight="1" x14ac:dyDescent="0.2">
      <c r="A49" s="335" t="s">
        <v>45</v>
      </c>
      <c r="B49" s="336"/>
      <c r="C49" s="336"/>
      <c r="D49" s="336"/>
      <c r="E49" s="336"/>
      <c r="F49" s="337"/>
      <c r="G49" s="16">
        <v>42</v>
      </c>
      <c r="H49" s="58">
        <v>182601</v>
      </c>
      <c r="I49" s="58">
        <v>939483</v>
      </c>
    </row>
    <row r="50" spans="1:9" ht="12.75" customHeight="1" x14ac:dyDescent="0.2">
      <c r="A50" s="335" t="s">
        <v>46</v>
      </c>
      <c r="B50" s="336"/>
      <c r="C50" s="336"/>
      <c r="D50" s="336"/>
      <c r="E50" s="336"/>
      <c r="F50" s="337"/>
      <c r="G50" s="16">
        <v>43</v>
      </c>
      <c r="H50" s="58">
        <v>0</v>
      </c>
      <c r="I50" s="58">
        <v>0</v>
      </c>
    </row>
    <row r="51" spans="1:9" ht="12.75" customHeight="1" x14ac:dyDescent="0.2">
      <c r="A51" s="335" t="s">
        <v>47</v>
      </c>
      <c r="B51" s="336"/>
      <c r="C51" s="336"/>
      <c r="D51" s="336"/>
      <c r="E51" s="336"/>
      <c r="F51" s="337"/>
      <c r="G51" s="16">
        <v>44</v>
      </c>
      <c r="H51" s="58">
        <v>0</v>
      </c>
      <c r="I51" s="58">
        <v>0</v>
      </c>
    </row>
    <row r="52" spans="1:9" ht="12.75" customHeight="1" x14ac:dyDescent="0.2">
      <c r="A52" s="335" t="s">
        <v>48</v>
      </c>
      <c r="B52" s="336"/>
      <c r="C52" s="336"/>
      <c r="D52" s="336"/>
      <c r="E52" s="336"/>
      <c r="F52" s="337"/>
      <c r="G52" s="16">
        <v>45</v>
      </c>
      <c r="H52" s="58">
        <v>0</v>
      </c>
      <c r="I52" s="58">
        <v>0</v>
      </c>
    </row>
    <row r="53" spans="1:9" ht="12.75" customHeight="1" x14ac:dyDescent="0.2">
      <c r="A53" s="344" t="s">
        <v>49</v>
      </c>
      <c r="B53" s="345"/>
      <c r="C53" s="345"/>
      <c r="D53" s="345"/>
      <c r="E53" s="345"/>
      <c r="F53" s="346"/>
      <c r="G53" s="17">
        <v>46</v>
      </c>
      <c r="H53" s="59">
        <f>SUM(H54:H59)</f>
        <v>28464473</v>
      </c>
      <c r="I53" s="59">
        <f>SUM(I54:I59)</f>
        <v>32385214</v>
      </c>
    </row>
    <row r="54" spans="1:9" ht="12.75" customHeight="1" x14ac:dyDescent="0.2">
      <c r="A54" s="335" t="s">
        <v>50</v>
      </c>
      <c r="B54" s="336"/>
      <c r="C54" s="336"/>
      <c r="D54" s="336"/>
      <c r="E54" s="336"/>
      <c r="F54" s="337"/>
      <c r="G54" s="16">
        <v>47</v>
      </c>
      <c r="H54" s="58">
        <v>2556854</v>
      </c>
      <c r="I54" s="58">
        <v>186829</v>
      </c>
    </row>
    <row r="55" spans="1:9" ht="12.75" customHeight="1" x14ac:dyDescent="0.2">
      <c r="A55" s="335" t="s">
        <v>51</v>
      </c>
      <c r="B55" s="336"/>
      <c r="C55" s="336"/>
      <c r="D55" s="336"/>
      <c r="E55" s="336"/>
      <c r="F55" s="337"/>
      <c r="G55" s="16">
        <v>48</v>
      </c>
      <c r="H55" s="58">
        <v>23688</v>
      </c>
      <c r="I55" s="58">
        <v>330822</v>
      </c>
    </row>
    <row r="56" spans="1:9" ht="12.75" customHeight="1" x14ac:dyDescent="0.2">
      <c r="A56" s="335" t="s">
        <v>52</v>
      </c>
      <c r="B56" s="336"/>
      <c r="C56" s="336"/>
      <c r="D56" s="336"/>
      <c r="E56" s="336"/>
      <c r="F56" s="337"/>
      <c r="G56" s="16">
        <v>49</v>
      </c>
      <c r="H56" s="58">
        <v>13342394</v>
      </c>
      <c r="I56" s="58">
        <v>23158299</v>
      </c>
    </row>
    <row r="57" spans="1:9" ht="12.75" customHeight="1" x14ac:dyDescent="0.2">
      <c r="A57" s="335" t="s">
        <v>53</v>
      </c>
      <c r="B57" s="336"/>
      <c r="C57" s="336"/>
      <c r="D57" s="336"/>
      <c r="E57" s="336"/>
      <c r="F57" s="337"/>
      <c r="G57" s="16">
        <v>50</v>
      </c>
      <c r="H57" s="58">
        <v>911253</v>
      </c>
      <c r="I57" s="58">
        <v>277464</v>
      </c>
    </row>
    <row r="58" spans="1:9" ht="12.75" customHeight="1" x14ac:dyDescent="0.2">
      <c r="A58" s="335" t="s">
        <v>54</v>
      </c>
      <c r="B58" s="336"/>
      <c r="C58" s="336"/>
      <c r="D58" s="336"/>
      <c r="E58" s="336"/>
      <c r="F58" s="337"/>
      <c r="G58" s="16">
        <v>51</v>
      </c>
      <c r="H58" s="58">
        <v>10124258</v>
      </c>
      <c r="I58" s="58">
        <v>4795299</v>
      </c>
    </row>
    <row r="59" spans="1:9" ht="12.75" customHeight="1" x14ac:dyDescent="0.2">
      <c r="A59" s="335" t="s">
        <v>55</v>
      </c>
      <c r="B59" s="336"/>
      <c r="C59" s="336"/>
      <c r="D59" s="336"/>
      <c r="E59" s="336"/>
      <c r="F59" s="337"/>
      <c r="G59" s="16">
        <v>52</v>
      </c>
      <c r="H59" s="58">
        <v>1506026</v>
      </c>
      <c r="I59" s="58">
        <v>3636501</v>
      </c>
    </row>
    <row r="60" spans="1:9" ht="12.75" customHeight="1" x14ac:dyDescent="0.2">
      <c r="A60" s="344" t="s">
        <v>56</v>
      </c>
      <c r="B60" s="345"/>
      <c r="C60" s="345"/>
      <c r="D60" s="345"/>
      <c r="E60" s="345"/>
      <c r="F60" s="346"/>
      <c r="G60" s="17">
        <v>53</v>
      </c>
      <c r="H60" s="59">
        <f>SUM(H61:H69)</f>
        <v>671420</v>
      </c>
      <c r="I60" s="59">
        <f>SUM(I61:I69)</f>
        <v>578131</v>
      </c>
    </row>
    <row r="61" spans="1:9" ht="12.75" customHeight="1" x14ac:dyDescent="0.2">
      <c r="A61" s="335" t="s">
        <v>24</v>
      </c>
      <c r="B61" s="336"/>
      <c r="C61" s="336"/>
      <c r="D61" s="336"/>
      <c r="E61" s="336"/>
      <c r="F61" s="337"/>
      <c r="G61" s="16">
        <v>54</v>
      </c>
      <c r="H61" s="58">
        <v>0</v>
      </c>
      <c r="I61" s="58">
        <v>0</v>
      </c>
    </row>
    <row r="62" spans="1:9" ht="12.75" customHeight="1" x14ac:dyDescent="0.2">
      <c r="A62" s="335" t="s">
        <v>25</v>
      </c>
      <c r="B62" s="336"/>
      <c r="C62" s="336"/>
      <c r="D62" s="336"/>
      <c r="E62" s="336"/>
      <c r="F62" s="337"/>
      <c r="G62" s="16">
        <v>55</v>
      </c>
      <c r="H62" s="58">
        <v>0</v>
      </c>
      <c r="I62" s="58">
        <v>0</v>
      </c>
    </row>
    <row r="63" spans="1:9" ht="12.75" customHeight="1" x14ac:dyDescent="0.2">
      <c r="A63" s="335" t="s">
        <v>26</v>
      </c>
      <c r="B63" s="336"/>
      <c r="C63" s="336"/>
      <c r="D63" s="336"/>
      <c r="E63" s="336"/>
      <c r="F63" s="337"/>
      <c r="G63" s="16">
        <v>56</v>
      </c>
      <c r="H63" s="58">
        <v>28300</v>
      </c>
      <c r="I63" s="58">
        <v>28300</v>
      </c>
    </row>
    <row r="64" spans="1:9" ht="23.45" customHeight="1" x14ac:dyDescent="0.2">
      <c r="A64" s="335" t="s">
        <v>57</v>
      </c>
      <c r="B64" s="336"/>
      <c r="C64" s="336"/>
      <c r="D64" s="336"/>
      <c r="E64" s="336"/>
      <c r="F64" s="337"/>
      <c r="G64" s="16">
        <v>57</v>
      </c>
      <c r="H64" s="58">
        <v>0</v>
      </c>
      <c r="I64" s="58">
        <v>0</v>
      </c>
    </row>
    <row r="65" spans="1:9" ht="21" customHeight="1" x14ac:dyDescent="0.2">
      <c r="A65" s="335" t="s">
        <v>28</v>
      </c>
      <c r="B65" s="336"/>
      <c r="C65" s="336"/>
      <c r="D65" s="336"/>
      <c r="E65" s="336"/>
      <c r="F65" s="337"/>
      <c r="G65" s="16">
        <v>58</v>
      </c>
      <c r="H65" s="58">
        <v>0</v>
      </c>
      <c r="I65" s="58">
        <v>0</v>
      </c>
    </row>
    <row r="66" spans="1:9" ht="22.9" customHeight="1" x14ac:dyDescent="0.2">
      <c r="A66" s="335" t="s">
        <v>29</v>
      </c>
      <c r="B66" s="336"/>
      <c r="C66" s="336"/>
      <c r="D66" s="336"/>
      <c r="E66" s="336"/>
      <c r="F66" s="337"/>
      <c r="G66" s="16">
        <v>59</v>
      </c>
      <c r="H66" s="58">
        <v>0</v>
      </c>
      <c r="I66" s="58">
        <v>0</v>
      </c>
    </row>
    <row r="67" spans="1:9" ht="12.75" customHeight="1" x14ac:dyDescent="0.2">
      <c r="A67" s="335" t="s">
        <v>30</v>
      </c>
      <c r="B67" s="336"/>
      <c r="C67" s="336"/>
      <c r="D67" s="336"/>
      <c r="E67" s="336"/>
      <c r="F67" s="337"/>
      <c r="G67" s="16">
        <v>60</v>
      </c>
      <c r="H67" s="58">
        <v>0</v>
      </c>
      <c r="I67" s="58">
        <v>0</v>
      </c>
    </row>
    <row r="68" spans="1:9" ht="12.75" customHeight="1" x14ac:dyDescent="0.2">
      <c r="A68" s="335" t="s">
        <v>31</v>
      </c>
      <c r="B68" s="336"/>
      <c r="C68" s="336"/>
      <c r="D68" s="336"/>
      <c r="E68" s="336"/>
      <c r="F68" s="337"/>
      <c r="G68" s="16">
        <v>61</v>
      </c>
      <c r="H68" s="58">
        <v>502970</v>
      </c>
      <c r="I68" s="58">
        <v>549831</v>
      </c>
    </row>
    <row r="69" spans="1:9" ht="12.75" customHeight="1" x14ac:dyDescent="0.2">
      <c r="A69" s="335" t="s">
        <v>58</v>
      </c>
      <c r="B69" s="336"/>
      <c r="C69" s="336"/>
      <c r="D69" s="336"/>
      <c r="E69" s="336"/>
      <c r="F69" s="337"/>
      <c r="G69" s="16">
        <v>62</v>
      </c>
      <c r="H69" s="58">
        <v>140150</v>
      </c>
      <c r="I69" s="58">
        <v>0</v>
      </c>
    </row>
    <row r="70" spans="1:9" ht="12.75" customHeight="1" x14ac:dyDescent="0.2">
      <c r="A70" s="319" t="s">
        <v>59</v>
      </c>
      <c r="B70" s="320"/>
      <c r="C70" s="320"/>
      <c r="D70" s="320"/>
      <c r="E70" s="320"/>
      <c r="F70" s="321"/>
      <c r="G70" s="16">
        <v>63</v>
      </c>
      <c r="H70" s="58">
        <v>247849272</v>
      </c>
      <c r="I70" s="58">
        <v>522973238</v>
      </c>
    </row>
    <row r="71" spans="1:9" ht="12.75" customHeight="1" x14ac:dyDescent="0.2">
      <c r="A71" s="322" t="s">
        <v>60</v>
      </c>
      <c r="B71" s="323"/>
      <c r="C71" s="323"/>
      <c r="D71" s="323"/>
      <c r="E71" s="323"/>
      <c r="F71" s="324"/>
      <c r="G71" s="16">
        <v>64</v>
      </c>
      <c r="H71" s="58">
        <v>17874753</v>
      </c>
      <c r="I71" s="58">
        <v>46702706</v>
      </c>
    </row>
    <row r="72" spans="1:9" ht="12.75" customHeight="1" x14ac:dyDescent="0.2">
      <c r="A72" s="327" t="s">
        <v>61</v>
      </c>
      <c r="B72" s="328"/>
      <c r="C72" s="328"/>
      <c r="D72" s="328"/>
      <c r="E72" s="328"/>
      <c r="F72" s="329"/>
      <c r="G72" s="17">
        <v>65</v>
      </c>
      <c r="H72" s="59">
        <f>H8+H9+H44+H71</f>
        <v>5503912108</v>
      </c>
      <c r="I72" s="59">
        <f>I8+I9+I44+I71</f>
        <v>5954071720</v>
      </c>
    </row>
    <row r="73" spans="1:9" ht="12.75" customHeight="1" x14ac:dyDescent="0.2">
      <c r="A73" s="330" t="s">
        <v>62</v>
      </c>
      <c r="B73" s="331"/>
      <c r="C73" s="331"/>
      <c r="D73" s="331"/>
      <c r="E73" s="331"/>
      <c r="F73" s="332"/>
      <c r="G73" s="19">
        <v>66</v>
      </c>
      <c r="H73" s="60">
        <v>54355927</v>
      </c>
      <c r="I73" s="60">
        <v>54261380</v>
      </c>
    </row>
    <row r="74" spans="1:9" x14ac:dyDescent="0.2">
      <c r="A74" s="333" t="s">
        <v>63</v>
      </c>
      <c r="B74" s="334"/>
      <c r="C74" s="334"/>
      <c r="D74" s="334"/>
      <c r="E74" s="334"/>
      <c r="F74" s="334"/>
      <c r="G74" s="334"/>
      <c r="H74" s="334"/>
      <c r="I74" s="334"/>
    </row>
    <row r="75" spans="1:9" ht="12.75" customHeight="1" x14ac:dyDescent="0.2">
      <c r="A75" s="317" t="s">
        <v>64</v>
      </c>
      <c r="B75" s="317"/>
      <c r="C75" s="317"/>
      <c r="D75" s="317"/>
      <c r="E75" s="317"/>
      <c r="F75" s="317"/>
      <c r="G75" s="17">
        <v>67</v>
      </c>
      <c r="H75" s="59">
        <f>H76+H77+H78+H84+H85+H89+H92+H95</f>
        <v>2690444302</v>
      </c>
      <c r="I75" s="59">
        <f>I76+I77+I78+I84+I85+I89+I92+I95</f>
        <v>2385224020</v>
      </c>
    </row>
    <row r="76" spans="1:9" ht="12.75" customHeight="1" x14ac:dyDescent="0.2">
      <c r="A76" s="325" t="s">
        <v>65</v>
      </c>
      <c r="B76" s="325"/>
      <c r="C76" s="325"/>
      <c r="D76" s="325"/>
      <c r="E76" s="325"/>
      <c r="F76" s="325"/>
      <c r="G76" s="16">
        <v>68</v>
      </c>
      <c r="H76" s="44">
        <v>1672021210</v>
      </c>
      <c r="I76" s="44">
        <v>1672021210</v>
      </c>
    </row>
    <row r="77" spans="1:9" ht="12.75" customHeight="1" x14ac:dyDescent="0.2">
      <c r="A77" s="325" t="s">
        <v>66</v>
      </c>
      <c r="B77" s="325"/>
      <c r="C77" s="325"/>
      <c r="D77" s="325"/>
      <c r="E77" s="325"/>
      <c r="F77" s="325"/>
      <c r="G77" s="16">
        <v>69</v>
      </c>
      <c r="H77" s="44">
        <v>5710563</v>
      </c>
      <c r="I77" s="44">
        <v>5710563</v>
      </c>
    </row>
    <row r="78" spans="1:9" ht="12.75" customHeight="1" x14ac:dyDescent="0.2">
      <c r="A78" s="326" t="s">
        <v>67</v>
      </c>
      <c r="B78" s="326"/>
      <c r="C78" s="326"/>
      <c r="D78" s="326"/>
      <c r="E78" s="326"/>
      <c r="F78" s="326"/>
      <c r="G78" s="17">
        <v>70</v>
      </c>
      <c r="H78" s="59">
        <f>SUM(H79:H83)</f>
        <v>95998079</v>
      </c>
      <c r="I78" s="59">
        <f>SUM(I79:I83)</f>
        <v>98247551</v>
      </c>
    </row>
    <row r="79" spans="1:9" ht="12.75" customHeight="1" x14ac:dyDescent="0.2">
      <c r="A79" s="315" t="s">
        <v>68</v>
      </c>
      <c r="B79" s="315"/>
      <c r="C79" s="315"/>
      <c r="D79" s="315"/>
      <c r="E79" s="315"/>
      <c r="F79" s="315"/>
      <c r="G79" s="16">
        <v>71</v>
      </c>
      <c r="H79" s="44">
        <v>83601061</v>
      </c>
      <c r="I79" s="44">
        <v>83601061</v>
      </c>
    </row>
    <row r="80" spans="1:9" ht="12.75" customHeight="1" x14ac:dyDescent="0.2">
      <c r="A80" s="315" t="s">
        <v>69</v>
      </c>
      <c r="B80" s="315"/>
      <c r="C80" s="315"/>
      <c r="D80" s="315"/>
      <c r="E80" s="315"/>
      <c r="F80" s="315"/>
      <c r="G80" s="16">
        <v>72</v>
      </c>
      <c r="H80" s="44">
        <v>136815284</v>
      </c>
      <c r="I80" s="44">
        <v>136815284</v>
      </c>
    </row>
    <row r="81" spans="1:9" ht="12.75" customHeight="1" x14ac:dyDescent="0.2">
      <c r="A81" s="315" t="s">
        <v>70</v>
      </c>
      <c r="B81" s="315"/>
      <c r="C81" s="315"/>
      <c r="D81" s="315"/>
      <c r="E81" s="315"/>
      <c r="F81" s="315"/>
      <c r="G81" s="16">
        <v>73</v>
      </c>
      <c r="H81" s="44">
        <v>-124418266</v>
      </c>
      <c r="I81" s="44">
        <v>-124418266</v>
      </c>
    </row>
    <row r="82" spans="1:9" ht="12.75" customHeight="1" x14ac:dyDescent="0.2">
      <c r="A82" s="315" t="s">
        <v>71</v>
      </c>
      <c r="B82" s="315"/>
      <c r="C82" s="315"/>
      <c r="D82" s="315"/>
      <c r="E82" s="315"/>
      <c r="F82" s="315"/>
      <c r="G82" s="16">
        <v>74</v>
      </c>
      <c r="H82" s="44">
        <v>0</v>
      </c>
      <c r="I82" s="44">
        <v>0</v>
      </c>
    </row>
    <row r="83" spans="1:9" ht="12.75" customHeight="1" x14ac:dyDescent="0.2">
      <c r="A83" s="315" t="s">
        <v>72</v>
      </c>
      <c r="B83" s="315"/>
      <c r="C83" s="315"/>
      <c r="D83" s="315"/>
      <c r="E83" s="315"/>
      <c r="F83" s="315"/>
      <c r="G83" s="16">
        <v>75</v>
      </c>
      <c r="H83" s="44">
        <v>0</v>
      </c>
      <c r="I83" s="44">
        <v>2249472</v>
      </c>
    </row>
    <row r="84" spans="1:9" ht="12.75" customHeight="1" x14ac:dyDescent="0.2">
      <c r="A84" s="325" t="s">
        <v>73</v>
      </c>
      <c r="B84" s="325"/>
      <c r="C84" s="325"/>
      <c r="D84" s="325"/>
      <c r="E84" s="325"/>
      <c r="F84" s="325"/>
      <c r="G84" s="16">
        <v>76</v>
      </c>
      <c r="H84" s="44">
        <v>0</v>
      </c>
      <c r="I84" s="44">
        <v>0</v>
      </c>
    </row>
    <row r="85" spans="1:9" ht="12.75" customHeight="1" x14ac:dyDescent="0.2">
      <c r="A85" s="326" t="s">
        <v>74</v>
      </c>
      <c r="B85" s="326"/>
      <c r="C85" s="326"/>
      <c r="D85" s="326"/>
      <c r="E85" s="326"/>
      <c r="F85" s="326"/>
      <c r="G85" s="17">
        <v>77</v>
      </c>
      <c r="H85" s="59">
        <f>H86+H87+H88</f>
        <v>61473</v>
      </c>
      <c r="I85" s="59">
        <f>I86+I87+I88</f>
        <v>872</v>
      </c>
    </row>
    <row r="86" spans="1:9" ht="12.75" customHeight="1" x14ac:dyDescent="0.2">
      <c r="A86" s="315" t="s">
        <v>75</v>
      </c>
      <c r="B86" s="315"/>
      <c r="C86" s="315"/>
      <c r="D86" s="315"/>
      <c r="E86" s="315"/>
      <c r="F86" s="315"/>
      <c r="G86" s="16">
        <v>78</v>
      </c>
      <c r="H86" s="58">
        <v>61473</v>
      </c>
      <c r="I86" s="58">
        <v>872</v>
      </c>
    </row>
    <row r="87" spans="1:9" ht="12.75" customHeight="1" x14ac:dyDescent="0.2">
      <c r="A87" s="315" t="s">
        <v>76</v>
      </c>
      <c r="B87" s="315"/>
      <c r="C87" s="315"/>
      <c r="D87" s="315"/>
      <c r="E87" s="315"/>
      <c r="F87" s="315"/>
      <c r="G87" s="16">
        <v>79</v>
      </c>
      <c r="H87" s="58">
        <v>0</v>
      </c>
      <c r="I87" s="58">
        <v>0</v>
      </c>
    </row>
    <row r="88" spans="1:9" ht="12.75" customHeight="1" x14ac:dyDescent="0.2">
      <c r="A88" s="315" t="s">
        <v>77</v>
      </c>
      <c r="B88" s="315"/>
      <c r="C88" s="315"/>
      <c r="D88" s="315"/>
      <c r="E88" s="315"/>
      <c r="F88" s="315"/>
      <c r="G88" s="16">
        <v>80</v>
      </c>
      <c r="H88" s="58">
        <v>0</v>
      </c>
      <c r="I88" s="58">
        <v>0</v>
      </c>
    </row>
    <row r="89" spans="1:9" ht="12.75" customHeight="1" x14ac:dyDescent="0.2">
      <c r="A89" s="326" t="s">
        <v>78</v>
      </c>
      <c r="B89" s="326"/>
      <c r="C89" s="326"/>
      <c r="D89" s="326"/>
      <c r="E89" s="326"/>
      <c r="F89" s="326"/>
      <c r="G89" s="17">
        <v>81</v>
      </c>
      <c r="H89" s="59">
        <f>H90-H91</f>
        <v>539646072</v>
      </c>
      <c r="I89" s="59">
        <f>I90-I91</f>
        <v>917793503</v>
      </c>
    </row>
    <row r="90" spans="1:9" ht="12.75" customHeight="1" x14ac:dyDescent="0.2">
      <c r="A90" s="315" t="s">
        <v>79</v>
      </c>
      <c r="B90" s="315"/>
      <c r="C90" s="315"/>
      <c r="D90" s="315"/>
      <c r="E90" s="315"/>
      <c r="F90" s="315"/>
      <c r="G90" s="16">
        <v>82</v>
      </c>
      <c r="H90" s="44">
        <v>539646072</v>
      </c>
      <c r="I90" s="44">
        <v>917793503</v>
      </c>
    </row>
    <row r="91" spans="1:9" ht="12.75" customHeight="1" x14ac:dyDescent="0.2">
      <c r="A91" s="315" t="s">
        <v>80</v>
      </c>
      <c r="B91" s="315"/>
      <c r="C91" s="315"/>
      <c r="D91" s="315"/>
      <c r="E91" s="315"/>
      <c r="F91" s="315"/>
      <c r="G91" s="16">
        <v>83</v>
      </c>
      <c r="H91" s="44">
        <v>0</v>
      </c>
      <c r="I91" s="44">
        <v>0</v>
      </c>
    </row>
    <row r="92" spans="1:9" ht="12.75" customHeight="1" x14ac:dyDescent="0.2">
      <c r="A92" s="326" t="s">
        <v>81</v>
      </c>
      <c r="B92" s="326"/>
      <c r="C92" s="326"/>
      <c r="D92" s="326"/>
      <c r="E92" s="326"/>
      <c r="F92" s="326"/>
      <c r="G92" s="17">
        <v>84</v>
      </c>
      <c r="H92" s="59">
        <f>H93-H94</f>
        <v>377006905</v>
      </c>
      <c r="I92" s="59">
        <f>I93-I94</f>
        <v>-308549679</v>
      </c>
    </row>
    <row r="93" spans="1:9" ht="12.75" customHeight="1" x14ac:dyDescent="0.2">
      <c r="A93" s="315" t="s">
        <v>82</v>
      </c>
      <c r="B93" s="315"/>
      <c r="C93" s="315"/>
      <c r="D93" s="315"/>
      <c r="E93" s="315"/>
      <c r="F93" s="315"/>
      <c r="G93" s="16">
        <v>85</v>
      </c>
      <c r="H93" s="44">
        <v>377006905</v>
      </c>
      <c r="I93" s="44">
        <v>0</v>
      </c>
    </row>
    <row r="94" spans="1:9" ht="12.75" customHeight="1" x14ac:dyDescent="0.2">
      <c r="A94" s="315" t="s">
        <v>83</v>
      </c>
      <c r="B94" s="315"/>
      <c r="C94" s="315"/>
      <c r="D94" s="315"/>
      <c r="E94" s="315"/>
      <c r="F94" s="315"/>
      <c r="G94" s="16">
        <v>86</v>
      </c>
      <c r="H94" s="44">
        <v>0</v>
      </c>
      <c r="I94" s="44">
        <v>308549679</v>
      </c>
    </row>
    <row r="95" spans="1:9" ht="12.75" customHeight="1" x14ac:dyDescent="0.2">
      <c r="A95" s="325" t="s">
        <v>84</v>
      </c>
      <c r="B95" s="325"/>
      <c r="C95" s="325"/>
      <c r="D95" s="325"/>
      <c r="E95" s="325"/>
      <c r="F95" s="325"/>
      <c r="G95" s="16">
        <v>87</v>
      </c>
      <c r="H95" s="44">
        <v>0</v>
      </c>
      <c r="I95" s="44">
        <v>0</v>
      </c>
    </row>
    <row r="96" spans="1:9" ht="12.75" customHeight="1" x14ac:dyDescent="0.2">
      <c r="A96" s="317" t="s">
        <v>85</v>
      </c>
      <c r="B96" s="317"/>
      <c r="C96" s="317"/>
      <c r="D96" s="317"/>
      <c r="E96" s="317"/>
      <c r="F96" s="317"/>
      <c r="G96" s="17">
        <v>88</v>
      </c>
      <c r="H96" s="59">
        <f>SUM(H97:H102)</f>
        <v>99091523</v>
      </c>
      <c r="I96" s="59">
        <f>SUM(I97:I102)</f>
        <v>113213704</v>
      </c>
    </row>
    <row r="97" spans="1:9" ht="12.75" customHeight="1" x14ac:dyDescent="0.2">
      <c r="A97" s="315" t="s">
        <v>86</v>
      </c>
      <c r="B97" s="315"/>
      <c r="C97" s="315"/>
      <c r="D97" s="315"/>
      <c r="E97" s="315"/>
      <c r="F97" s="315"/>
      <c r="G97" s="16">
        <v>89</v>
      </c>
      <c r="H97" s="44">
        <v>11847096</v>
      </c>
      <c r="I97" s="44">
        <v>21180405</v>
      </c>
    </row>
    <row r="98" spans="1:9" ht="12.75" customHeight="1" x14ac:dyDescent="0.2">
      <c r="A98" s="315" t="s">
        <v>87</v>
      </c>
      <c r="B98" s="315"/>
      <c r="C98" s="315"/>
      <c r="D98" s="315"/>
      <c r="E98" s="315"/>
      <c r="F98" s="315"/>
      <c r="G98" s="16">
        <v>90</v>
      </c>
      <c r="H98" s="44">
        <v>0</v>
      </c>
      <c r="I98" s="44">
        <v>0</v>
      </c>
    </row>
    <row r="99" spans="1:9" ht="12.75" customHeight="1" x14ac:dyDescent="0.2">
      <c r="A99" s="315" t="s">
        <v>88</v>
      </c>
      <c r="B99" s="315"/>
      <c r="C99" s="315"/>
      <c r="D99" s="315"/>
      <c r="E99" s="315"/>
      <c r="F99" s="315"/>
      <c r="G99" s="16">
        <v>91</v>
      </c>
      <c r="H99" s="44">
        <v>30791013</v>
      </c>
      <c r="I99" s="44">
        <v>36378988</v>
      </c>
    </row>
    <row r="100" spans="1:9" ht="12.75" customHeight="1" x14ac:dyDescent="0.2">
      <c r="A100" s="315" t="s">
        <v>89</v>
      </c>
      <c r="B100" s="315"/>
      <c r="C100" s="315"/>
      <c r="D100" s="315"/>
      <c r="E100" s="315"/>
      <c r="F100" s="315"/>
      <c r="G100" s="16">
        <v>92</v>
      </c>
      <c r="H100" s="58">
        <v>0</v>
      </c>
      <c r="I100" s="58">
        <v>0</v>
      </c>
    </row>
    <row r="101" spans="1:9" ht="12.75" customHeight="1" x14ac:dyDescent="0.2">
      <c r="A101" s="315" t="s">
        <v>90</v>
      </c>
      <c r="B101" s="315"/>
      <c r="C101" s="315"/>
      <c r="D101" s="315"/>
      <c r="E101" s="315"/>
      <c r="F101" s="315"/>
      <c r="G101" s="16">
        <v>93</v>
      </c>
      <c r="H101" s="58">
        <v>0</v>
      </c>
      <c r="I101" s="58">
        <v>0</v>
      </c>
    </row>
    <row r="102" spans="1:9" ht="12.75" customHeight="1" x14ac:dyDescent="0.2">
      <c r="A102" s="315" t="s">
        <v>91</v>
      </c>
      <c r="B102" s="315"/>
      <c r="C102" s="315"/>
      <c r="D102" s="315"/>
      <c r="E102" s="315"/>
      <c r="F102" s="315"/>
      <c r="G102" s="16">
        <v>94</v>
      </c>
      <c r="H102" s="58">
        <v>56453414</v>
      </c>
      <c r="I102" s="58">
        <v>55654311</v>
      </c>
    </row>
    <row r="103" spans="1:9" ht="12.75" customHeight="1" x14ac:dyDescent="0.2">
      <c r="A103" s="317" t="s">
        <v>92</v>
      </c>
      <c r="B103" s="317"/>
      <c r="C103" s="317"/>
      <c r="D103" s="317"/>
      <c r="E103" s="317"/>
      <c r="F103" s="317"/>
      <c r="G103" s="17">
        <v>95</v>
      </c>
      <c r="H103" s="59">
        <f>SUM(H104:H114)</f>
        <v>2199023800</v>
      </c>
      <c r="I103" s="59">
        <f>SUM(I104:I114)</f>
        <v>2524889178</v>
      </c>
    </row>
    <row r="104" spans="1:9" ht="12.75" customHeight="1" x14ac:dyDescent="0.2">
      <c r="A104" s="315" t="s">
        <v>93</v>
      </c>
      <c r="B104" s="315"/>
      <c r="C104" s="315"/>
      <c r="D104" s="315"/>
      <c r="E104" s="315"/>
      <c r="F104" s="315"/>
      <c r="G104" s="16">
        <v>96</v>
      </c>
      <c r="H104" s="45">
        <v>0</v>
      </c>
      <c r="I104" s="45">
        <v>0</v>
      </c>
    </row>
    <row r="105" spans="1:9" ht="12.75" customHeight="1" x14ac:dyDescent="0.2">
      <c r="A105" s="315" t="s">
        <v>94</v>
      </c>
      <c r="B105" s="315"/>
      <c r="C105" s="315"/>
      <c r="D105" s="315"/>
      <c r="E105" s="315"/>
      <c r="F105" s="315"/>
      <c r="G105" s="16">
        <v>97</v>
      </c>
      <c r="H105" s="44">
        <v>0</v>
      </c>
      <c r="I105" s="44">
        <v>0</v>
      </c>
    </row>
    <row r="106" spans="1:9" ht="12.75" customHeight="1" x14ac:dyDescent="0.2">
      <c r="A106" s="315" t="s">
        <v>95</v>
      </c>
      <c r="B106" s="315"/>
      <c r="C106" s="315"/>
      <c r="D106" s="315"/>
      <c r="E106" s="315"/>
      <c r="F106" s="315"/>
      <c r="G106" s="16">
        <v>98</v>
      </c>
      <c r="H106" s="44">
        <v>0</v>
      </c>
      <c r="I106" s="44">
        <v>0</v>
      </c>
    </row>
    <row r="107" spans="1:9" ht="22.15" customHeight="1" x14ac:dyDescent="0.2">
      <c r="A107" s="315" t="s">
        <v>96</v>
      </c>
      <c r="B107" s="315"/>
      <c r="C107" s="315"/>
      <c r="D107" s="315"/>
      <c r="E107" s="315"/>
      <c r="F107" s="315"/>
      <c r="G107" s="16">
        <v>99</v>
      </c>
      <c r="H107" s="44">
        <v>0</v>
      </c>
      <c r="I107" s="44">
        <v>0</v>
      </c>
    </row>
    <row r="108" spans="1:9" ht="12.75" customHeight="1" x14ac:dyDescent="0.2">
      <c r="A108" s="315" t="s">
        <v>97</v>
      </c>
      <c r="B108" s="315"/>
      <c r="C108" s="315"/>
      <c r="D108" s="315"/>
      <c r="E108" s="315"/>
      <c r="F108" s="315"/>
      <c r="G108" s="16">
        <v>100</v>
      </c>
      <c r="H108" s="44">
        <v>0</v>
      </c>
      <c r="I108" s="44">
        <v>0</v>
      </c>
    </row>
    <row r="109" spans="1:9" ht="12.75" customHeight="1" x14ac:dyDescent="0.2">
      <c r="A109" s="315" t="s">
        <v>98</v>
      </c>
      <c r="B109" s="315"/>
      <c r="C109" s="315"/>
      <c r="D109" s="315"/>
      <c r="E109" s="315"/>
      <c r="F109" s="315"/>
      <c r="G109" s="16">
        <v>101</v>
      </c>
      <c r="H109" s="44">
        <v>2146746486</v>
      </c>
      <c r="I109" s="44">
        <v>2474586439</v>
      </c>
    </row>
    <row r="110" spans="1:9" ht="12.75" customHeight="1" x14ac:dyDescent="0.2">
      <c r="A110" s="315" t="s">
        <v>99</v>
      </c>
      <c r="B110" s="315"/>
      <c r="C110" s="315"/>
      <c r="D110" s="315"/>
      <c r="E110" s="315"/>
      <c r="F110" s="315"/>
      <c r="G110" s="16">
        <v>102</v>
      </c>
      <c r="H110" s="44">
        <v>0</v>
      </c>
      <c r="I110" s="44">
        <v>0</v>
      </c>
    </row>
    <row r="111" spans="1:9" ht="12.75" customHeight="1" x14ac:dyDescent="0.2">
      <c r="A111" s="315" t="s">
        <v>100</v>
      </c>
      <c r="B111" s="315"/>
      <c r="C111" s="315"/>
      <c r="D111" s="315"/>
      <c r="E111" s="315"/>
      <c r="F111" s="315"/>
      <c r="G111" s="16">
        <v>103</v>
      </c>
      <c r="H111" s="45">
        <v>0</v>
      </c>
      <c r="I111" s="45">
        <v>0</v>
      </c>
    </row>
    <row r="112" spans="1:9" ht="12.75" customHeight="1" x14ac:dyDescent="0.2">
      <c r="A112" s="315" t="s">
        <v>101</v>
      </c>
      <c r="B112" s="315"/>
      <c r="C112" s="315"/>
      <c r="D112" s="315"/>
      <c r="E112" s="315"/>
      <c r="F112" s="315"/>
      <c r="G112" s="16">
        <v>104</v>
      </c>
      <c r="H112" s="44">
        <v>0</v>
      </c>
      <c r="I112" s="44">
        <v>0</v>
      </c>
    </row>
    <row r="113" spans="1:9" ht="12.75" customHeight="1" x14ac:dyDescent="0.2">
      <c r="A113" s="315" t="s">
        <v>102</v>
      </c>
      <c r="B113" s="315"/>
      <c r="C113" s="315"/>
      <c r="D113" s="315"/>
      <c r="E113" s="315"/>
      <c r="F113" s="315"/>
      <c r="G113" s="16">
        <v>105</v>
      </c>
      <c r="H113" s="58">
        <v>38086903</v>
      </c>
      <c r="I113" s="58">
        <v>36995567</v>
      </c>
    </row>
    <row r="114" spans="1:9" ht="12.75" customHeight="1" x14ac:dyDescent="0.2">
      <c r="A114" s="315" t="s">
        <v>103</v>
      </c>
      <c r="B114" s="315"/>
      <c r="C114" s="315"/>
      <c r="D114" s="315"/>
      <c r="E114" s="315"/>
      <c r="F114" s="315"/>
      <c r="G114" s="16">
        <v>106</v>
      </c>
      <c r="H114" s="58">
        <v>14190411</v>
      </c>
      <c r="I114" s="58">
        <v>13307172</v>
      </c>
    </row>
    <row r="115" spans="1:9" ht="12.75" customHeight="1" x14ac:dyDescent="0.2">
      <c r="A115" s="317" t="s">
        <v>104</v>
      </c>
      <c r="B115" s="317"/>
      <c r="C115" s="317"/>
      <c r="D115" s="317"/>
      <c r="E115" s="317"/>
      <c r="F115" s="317"/>
      <c r="G115" s="17">
        <v>107</v>
      </c>
      <c r="H115" s="59">
        <f>SUM(H116:H129)</f>
        <v>463253429</v>
      </c>
      <c r="I115" s="59">
        <f>SUM(I116:I129)</f>
        <v>865350845</v>
      </c>
    </row>
    <row r="116" spans="1:9" ht="12.75" customHeight="1" x14ac:dyDescent="0.2">
      <c r="A116" s="315" t="s">
        <v>93</v>
      </c>
      <c r="B116" s="315"/>
      <c r="C116" s="315"/>
      <c r="D116" s="315"/>
      <c r="E116" s="315"/>
      <c r="F116" s="315"/>
      <c r="G116" s="16">
        <v>108</v>
      </c>
      <c r="H116" s="44">
        <v>218328</v>
      </c>
      <c r="I116" s="44">
        <v>135664</v>
      </c>
    </row>
    <row r="117" spans="1:9" ht="12.75" customHeight="1" x14ac:dyDescent="0.2">
      <c r="A117" s="315" t="s">
        <v>94</v>
      </c>
      <c r="B117" s="315"/>
      <c r="C117" s="315"/>
      <c r="D117" s="315"/>
      <c r="E117" s="315"/>
      <c r="F117" s="315"/>
      <c r="G117" s="16">
        <v>109</v>
      </c>
      <c r="H117" s="44">
        <v>0</v>
      </c>
      <c r="I117" s="44">
        <v>0</v>
      </c>
    </row>
    <row r="118" spans="1:9" ht="12.75" customHeight="1" x14ac:dyDescent="0.2">
      <c r="A118" s="315" t="s">
        <v>95</v>
      </c>
      <c r="B118" s="315"/>
      <c r="C118" s="315"/>
      <c r="D118" s="315"/>
      <c r="E118" s="315"/>
      <c r="F118" s="315"/>
      <c r="G118" s="16">
        <v>110</v>
      </c>
      <c r="H118" s="44">
        <v>0</v>
      </c>
      <c r="I118" s="44">
        <v>0</v>
      </c>
    </row>
    <row r="119" spans="1:9" ht="25.9" customHeight="1" x14ac:dyDescent="0.2">
      <c r="A119" s="315" t="s">
        <v>96</v>
      </c>
      <c r="B119" s="315"/>
      <c r="C119" s="315"/>
      <c r="D119" s="315"/>
      <c r="E119" s="315"/>
      <c r="F119" s="315"/>
      <c r="G119" s="16">
        <v>111</v>
      </c>
      <c r="H119" s="44">
        <v>0</v>
      </c>
      <c r="I119" s="44">
        <v>0</v>
      </c>
    </row>
    <row r="120" spans="1:9" ht="12.75" customHeight="1" x14ac:dyDescent="0.2">
      <c r="A120" s="315" t="s">
        <v>97</v>
      </c>
      <c r="B120" s="315"/>
      <c r="C120" s="315"/>
      <c r="D120" s="315"/>
      <c r="E120" s="315"/>
      <c r="F120" s="315"/>
      <c r="G120" s="16">
        <v>112</v>
      </c>
      <c r="H120" s="44">
        <v>0</v>
      </c>
      <c r="I120" s="44">
        <v>0</v>
      </c>
    </row>
    <row r="121" spans="1:9" ht="12.75" customHeight="1" x14ac:dyDescent="0.2">
      <c r="A121" s="315" t="s">
        <v>98</v>
      </c>
      <c r="B121" s="315"/>
      <c r="C121" s="315"/>
      <c r="D121" s="315"/>
      <c r="E121" s="315"/>
      <c r="F121" s="315"/>
      <c r="G121" s="16">
        <v>113</v>
      </c>
      <c r="H121" s="44">
        <v>257433437</v>
      </c>
      <c r="I121" s="44">
        <v>693967037</v>
      </c>
    </row>
    <row r="122" spans="1:9" ht="12.75" customHeight="1" x14ac:dyDescent="0.2">
      <c r="A122" s="315" t="s">
        <v>99</v>
      </c>
      <c r="B122" s="315"/>
      <c r="C122" s="315"/>
      <c r="D122" s="315"/>
      <c r="E122" s="315"/>
      <c r="F122" s="315"/>
      <c r="G122" s="16">
        <v>114</v>
      </c>
      <c r="H122" s="44">
        <v>31610147</v>
      </c>
      <c r="I122" s="44">
        <v>61767845</v>
      </c>
    </row>
    <row r="123" spans="1:9" ht="12.75" customHeight="1" x14ac:dyDescent="0.2">
      <c r="A123" s="315" t="s">
        <v>100</v>
      </c>
      <c r="B123" s="315"/>
      <c r="C123" s="315"/>
      <c r="D123" s="315"/>
      <c r="E123" s="315"/>
      <c r="F123" s="315"/>
      <c r="G123" s="16">
        <v>115</v>
      </c>
      <c r="H123" s="44">
        <v>127477774</v>
      </c>
      <c r="I123" s="44">
        <v>49993663</v>
      </c>
    </row>
    <row r="124" spans="1:9" x14ac:dyDescent="0.2">
      <c r="A124" s="315" t="s">
        <v>101</v>
      </c>
      <c r="B124" s="315"/>
      <c r="C124" s="315"/>
      <c r="D124" s="315"/>
      <c r="E124" s="315"/>
      <c r="F124" s="315"/>
      <c r="G124" s="16">
        <v>116</v>
      </c>
      <c r="H124" s="44">
        <v>0</v>
      </c>
      <c r="I124" s="44">
        <v>6625196</v>
      </c>
    </row>
    <row r="125" spans="1:9" x14ac:dyDescent="0.2">
      <c r="A125" s="315" t="s">
        <v>105</v>
      </c>
      <c r="B125" s="315"/>
      <c r="C125" s="315"/>
      <c r="D125" s="315"/>
      <c r="E125" s="315"/>
      <c r="F125" s="315"/>
      <c r="G125" s="16">
        <v>117</v>
      </c>
      <c r="H125" s="44">
        <v>24837226</v>
      </c>
      <c r="I125" s="44">
        <v>15921399</v>
      </c>
    </row>
    <row r="126" spans="1:9" x14ac:dyDescent="0.2">
      <c r="A126" s="315" t="s">
        <v>106</v>
      </c>
      <c r="B126" s="315"/>
      <c r="C126" s="315"/>
      <c r="D126" s="315"/>
      <c r="E126" s="315"/>
      <c r="F126" s="315"/>
      <c r="G126" s="16">
        <v>118</v>
      </c>
      <c r="H126" s="44">
        <v>10114318</v>
      </c>
      <c r="I126" s="44">
        <v>4664984</v>
      </c>
    </row>
    <row r="127" spans="1:9" x14ac:dyDescent="0.2">
      <c r="A127" s="315" t="s">
        <v>107</v>
      </c>
      <c r="B127" s="315"/>
      <c r="C127" s="315"/>
      <c r="D127" s="315"/>
      <c r="E127" s="315"/>
      <c r="F127" s="315"/>
      <c r="G127" s="16">
        <v>119</v>
      </c>
      <c r="H127" s="44">
        <v>9600</v>
      </c>
      <c r="I127" s="44">
        <v>9600</v>
      </c>
    </row>
    <row r="128" spans="1:9" x14ac:dyDescent="0.2">
      <c r="A128" s="315" t="s">
        <v>108</v>
      </c>
      <c r="B128" s="315"/>
      <c r="C128" s="315"/>
      <c r="D128" s="315"/>
      <c r="E128" s="315"/>
      <c r="F128" s="315"/>
      <c r="G128" s="16">
        <v>120</v>
      </c>
      <c r="H128" s="58">
        <v>0</v>
      </c>
      <c r="I128" s="58">
        <v>0</v>
      </c>
    </row>
    <row r="129" spans="1:9" x14ac:dyDescent="0.2">
      <c r="A129" s="315" t="s">
        <v>109</v>
      </c>
      <c r="B129" s="315"/>
      <c r="C129" s="315"/>
      <c r="D129" s="315"/>
      <c r="E129" s="315"/>
      <c r="F129" s="315"/>
      <c r="G129" s="16">
        <v>121</v>
      </c>
      <c r="H129" s="58">
        <v>11552599</v>
      </c>
      <c r="I129" s="58">
        <v>32265457</v>
      </c>
    </row>
    <row r="130" spans="1:9" ht="22.15" customHeight="1" x14ac:dyDescent="0.2">
      <c r="A130" s="316" t="s">
        <v>110</v>
      </c>
      <c r="B130" s="316"/>
      <c r="C130" s="316"/>
      <c r="D130" s="316"/>
      <c r="E130" s="316"/>
      <c r="F130" s="316"/>
      <c r="G130" s="16">
        <v>122</v>
      </c>
      <c r="H130" s="58">
        <v>52099054</v>
      </c>
      <c r="I130" s="58">
        <v>65393973</v>
      </c>
    </row>
    <row r="131" spans="1:9" x14ac:dyDescent="0.2">
      <c r="A131" s="317" t="s">
        <v>111</v>
      </c>
      <c r="B131" s="317"/>
      <c r="C131" s="317"/>
      <c r="D131" s="317"/>
      <c r="E131" s="317"/>
      <c r="F131" s="317"/>
      <c r="G131" s="17">
        <v>123</v>
      </c>
      <c r="H131" s="59">
        <f>H75+H96+H103+H115+H130</f>
        <v>5503912108</v>
      </c>
      <c r="I131" s="59">
        <f>I75+I96+I103+I115+I130</f>
        <v>5954071720</v>
      </c>
    </row>
    <row r="132" spans="1:9" x14ac:dyDescent="0.2">
      <c r="A132" s="318" t="s">
        <v>112</v>
      </c>
      <c r="B132" s="318"/>
      <c r="C132" s="318"/>
      <c r="D132" s="318"/>
      <c r="E132" s="318"/>
      <c r="F132" s="318"/>
      <c r="G132" s="19">
        <v>124</v>
      </c>
      <c r="H132" s="60">
        <v>54355927</v>
      </c>
      <c r="I132" s="60">
        <v>54261380</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16" zoomScaleNormal="100" zoomScaleSheetLayoutView="110" workbookViewId="0">
      <selection activeCell="K33" sqref="K33"/>
    </sheetView>
  </sheetViews>
  <sheetFormatPr defaultRowHeight="12.75" x14ac:dyDescent="0.2"/>
  <cols>
    <col min="1" max="7" width="9.140625" style="11"/>
    <col min="8" max="9" width="18.5703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83" t="s">
        <v>114</v>
      </c>
      <c r="B1" s="339"/>
      <c r="C1" s="339"/>
      <c r="D1" s="339"/>
      <c r="E1" s="339"/>
      <c r="F1" s="339"/>
      <c r="G1" s="339"/>
      <c r="H1" s="339"/>
      <c r="I1" s="339"/>
    </row>
    <row r="2" spans="1:9" ht="12.75" customHeight="1" x14ac:dyDescent="0.2">
      <c r="A2" s="382" t="s">
        <v>445</v>
      </c>
      <c r="B2" s="341"/>
      <c r="C2" s="341"/>
      <c r="D2" s="341"/>
      <c r="E2" s="341"/>
      <c r="F2" s="341"/>
      <c r="G2" s="341"/>
      <c r="H2" s="341"/>
      <c r="I2" s="341"/>
    </row>
    <row r="3" spans="1:9" x14ac:dyDescent="0.2">
      <c r="A3" s="361" t="s">
        <v>361</v>
      </c>
      <c r="B3" s="362"/>
      <c r="C3" s="362"/>
      <c r="D3" s="362"/>
      <c r="E3" s="362"/>
      <c r="F3" s="362"/>
      <c r="G3" s="362"/>
      <c r="H3" s="362"/>
      <c r="I3" s="362"/>
    </row>
    <row r="4" spans="1:9" x14ac:dyDescent="0.2">
      <c r="A4" s="381" t="s">
        <v>444</v>
      </c>
      <c r="B4" s="348"/>
      <c r="C4" s="348"/>
      <c r="D4" s="348"/>
      <c r="E4" s="348"/>
      <c r="F4" s="348"/>
      <c r="G4" s="348"/>
      <c r="H4" s="348"/>
      <c r="I4" s="349"/>
    </row>
    <row r="5" spans="1:9" ht="24" thickBot="1" x14ac:dyDescent="0.25">
      <c r="A5" s="379" t="s">
        <v>2</v>
      </c>
      <c r="B5" s="354"/>
      <c r="C5" s="354"/>
      <c r="D5" s="354"/>
      <c r="E5" s="354"/>
      <c r="F5" s="355"/>
      <c r="G5" s="12" t="s">
        <v>115</v>
      </c>
      <c r="H5" s="46" t="s">
        <v>377</v>
      </c>
      <c r="I5" s="46" t="s">
        <v>353</v>
      </c>
    </row>
    <row r="6" spans="1:9" x14ac:dyDescent="0.2">
      <c r="A6" s="380">
        <v>1</v>
      </c>
      <c r="B6" s="351"/>
      <c r="C6" s="351"/>
      <c r="D6" s="351"/>
      <c r="E6" s="351"/>
      <c r="F6" s="352"/>
      <c r="G6" s="14">
        <v>2</v>
      </c>
      <c r="H6" s="20">
        <v>3</v>
      </c>
      <c r="I6" s="20">
        <v>4</v>
      </c>
    </row>
    <row r="7" spans="1:9" x14ac:dyDescent="0.2">
      <c r="A7" s="377" t="s">
        <v>128</v>
      </c>
      <c r="B7" s="377"/>
      <c r="C7" s="377"/>
      <c r="D7" s="377"/>
      <c r="E7" s="377"/>
      <c r="F7" s="377"/>
      <c r="G7" s="24">
        <v>125</v>
      </c>
      <c r="H7" s="63">
        <f>SUM(H8:H12)</f>
        <v>2055240465</v>
      </c>
      <c r="I7" s="63">
        <f>SUM(I8:I12)</f>
        <v>571818875</v>
      </c>
    </row>
    <row r="8" spans="1:9" x14ac:dyDescent="0.2">
      <c r="A8" s="315" t="s">
        <v>129</v>
      </c>
      <c r="B8" s="315"/>
      <c r="C8" s="315"/>
      <c r="D8" s="315"/>
      <c r="E8" s="315"/>
      <c r="F8" s="315"/>
      <c r="G8" s="16">
        <v>126</v>
      </c>
      <c r="H8" s="58">
        <v>31164184</v>
      </c>
      <c r="I8" s="58">
        <v>6559169</v>
      </c>
    </row>
    <row r="9" spans="1:9" x14ac:dyDescent="0.2">
      <c r="A9" s="315" t="s">
        <v>130</v>
      </c>
      <c r="B9" s="315"/>
      <c r="C9" s="315"/>
      <c r="D9" s="315"/>
      <c r="E9" s="315"/>
      <c r="F9" s="315"/>
      <c r="G9" s="16">
        <v>127</v>
      </c>
      <c r="H9" s="58">
        <v>1843331491</v>
      </c>
      <c r="I9" s="58">
        <v>540402390</v>
      </c>
    </row>
    <row r="10" spans="1:9" x14ac:dyDescent="0.2">
      <c r="A10" s="315" t="s">
        <v>131</v>
      </c>
      <c r="B10" s="315"/>
      <c r="C10" s="315"/>
      <c r="D10" s="315"/>
      <c r="E10" s="315"/>
      <c r="F10" s="315"/>
      <c r="G10" s="16">
        <v>128</v>
      </c>
      <c r="H10" s="58">
        <v>218490</v>
      </c>
      <c r="I10" s="58">
        <v>208649</v>
      </c>
    </row>
    <row r="11" spans="1:9" x14ac:dyDescent="0.2">
      <c r="A11" s="315" t="s">
        <v>132</v>
      </c>
      <c r="B11" s="315"/>
      <c r="C11" s="315"/>
      <c r="D11" s="315"/>
      <c r="E11" s="315"/>
      <c r="F11" s="315"/>
      <c r="G11" s="16">
        <v>129</v>
      </c>
      <c r="H11" s="58">
        <v>122524005</v>
      </c>
      <c r="I11" s="58">
        <v>269761</v>
      </c>
    </row>
    <row r="12" spans="1:9" x14ac:dyDescent="0.2">
      <c r="A12" s="315" t="s">
        <v>133</v>
      </c>
      <c r="B12" s="315"/>
      <c r="C12" s="315"/>
      <c r="D12" s="315"/>
      <c r="E12" s="315"/>
      <c r="F12" s="315"/>
      <c r="G12" s="16">
        <v>130</v>
      </c>
      <c r="H12" s="58">
        <v>58002295</v>
      </c>
      <c r="I12" s="58">
        <v>24378906</v>
      </c>
    </row>
    <row r="13" spans="1:9" x14ac:dyDescent="0.2">
      <c r="A13" s="317" t="s">
        <v>134</v>
      </c>
      <c r="B13" s="317"/>
      <c r="C13" s="317"/>
      <c r="D13" s="317"/>
      <c r="E13" s="317"/>
      <c r="F13" s="317"/>
      <c r="G13" s="17">
        <v>131</v>
      </c>
      <c r="H13" s="59">
        <f>H14+H15+H19+H23+H24+H25+H28+H35</f>
        <v>1640753043</v>
      </c>
      <c r="I13" s="59">
        <f>I14+I15+I19+I23+I24+I25+I28+I35</f>
        <v>890254827</v>
      </c>
    </row>
    <row r="14" spans="1:9" x14ac:dyDescent="0.2">
      <c r="A14" s="315" t="s">
        <v>116</v>
      </c>
      <c r="B14" s="315"/>
      <c r="C14" s="315"/>
      <c r="D14" s="315"/>
      <c r="E14" s="315"/>
      <c r="F14" s="315"/>
      <c r="G14" s="16">
        <v>132</v>
      </c>
      <c r="H14" s="58">
        <v>0</v>
      </c>
      <c r="I14" s="58">
        <v>0</v>
      </c>
    </row>
    <row r="15" spans="1:9" x14ac:dyDescent="0.2">
      <c r="A15" s="376" t="s">
        <v>135</v>
      </c>
      <c r="B15" s="376"/>
      <c r="C15" s="376"/>
      <c r="D15" s="376"/>
      <c r="E15" s="376"/>
      <c r="F15" s="376"/>
      <c r="G15" s="17">
        <v>133</v>
      </c>
      <c r="H15" s="59">
        <f>SUM(H16:H18)</f>
        <v>540847277</v>
      </c>
      <c r="I15" s="59">
        <f>SUM(I16:I18)</f>
        <v>223980434</v>
      </c>
    </row>
    <row r="16" spans="1:9" x14ac:dyDescent="0.2">
      <c r="A16" s="375" t="s">
        <v>136</v>
      </c>
      <c r="B16" s="375"/>
      <c r="C16" s="375"/>
      <c r="D16" s="375"/>
      <c r="E16" s="375"/>
      <c r="F16" s="375"/>
      <c r="G16" s="16">
        <v>134</v>
      </c>
      <c r="H16" s="58">
        <v>313355800</v>
      </c>
      <c r="I16" s="58">
        <v>118752994</v>
      </c>
    </row>
    <row r="17" spans="1:9" x14ac:dyDescent="0.2">
      <c r="A17" s="375" t="s">
        <v>137</v>
      </c>
      <c r="B17" s="375"/>
      <c r="C17" s="375"/>
      <c r="D17" s="375"/>
      <c r="E17" s="375"/>
      <c r="F17" s="375"/>
      <c r="G17" s="16">
        <v>135</v>
      </c>
      <c r="H17" s="58">
        <v>4561489</v>
      </c>
      <c r="I17" s="58">
        <v>4218790</v>
      </c>
    </row>
    <row r="18" spans="1:9" x14ac:dyDescent="0.2">
      <c r="A18" s="375" t="s">
        <v>138</v>
      </c>
      <c r="B18" s="375"/>
      <c r="C18" s="375"/>
      <c r="D18" s="375"/>
      <c r="E18" s="375"/>
      <c r="F18" s="375"/>
      <c r="G18" s="16">
        <v>136</v>
      </c>
      <c r="H18" s="58">
        <v>222929988</v>
      </c>
      <c r="I18" s="58">
        <v>101008650</v>
      </c>
    </row>
    <row r="19" spans="1:9" x14ac:dyDescent="0.2">
      <c r="A19" s="376" t="s">
        <v>139</v>
      </c>
      <c r="B19" s="376"/>
      <c r="C19" s="376"/>
      <c r="D19" s="376"/>
      <c r="E19" s="376"/>
      <c r="F19" s="376"/>
      <c r="G19" s="17">
        <v>137</v>
      </c>
      <c r="H19" s="59">
        <f>SUM(H20:H22)</f>
        <v>506079536</v>
      </c>
      <c r="I19" s="59">
        <f>SUM(I20:I22)</f>
        <v>162756912</v>
      </c>
    </row>
    <row r="20" spans="1:9" x14ac:dyDescent="0.2">
      <c r="A20" s="375" t="s">
        <v>117</v>
      </c>
      <c r="B20" s="375"/>
      <c r="C20" s="375"/>
      <c r="D20" s="375"/>
      <c r="E20" s="375"/>
      <c r="F20" s="375"/>
      <c r="G20" s="16">
        <v>138</v>
      </c>
      <c r="H20" s="58">
        <v>313346838</v>
      </c>
      <c r="I20" s="58">
        <v>103705374</v>
      </c>
    </row>
    <row r="21" spans="1:9" x14ac:dyDescent="0.2">
      <c r="A21" s="375" t="s">
        <v>118</v>
      </c>
      <c r="B21" s="375"/>
      <c r="C21" s="375"/>
      <c r="D21" s="375"/>
      <c r="E21" s="375"/>
      <c r="F21" s="375"/>
      <c r="G21" s="16">
        <v>139</v>
      </c>
      <c r="H21" s="58">
        <v>126884338</v>
      </c>
      <c r="I21" s="58">
        <v>40219038</v>
      </c>
    </row>
    <row r="22" spans="1:9" x14ac:dyDescent="0.2">
      <c r="A22" s="375" t="s">
        <v>119</v>
      </c>
      <c r="B22" s="375"/>
      <c r="C22" s="375"/>
      <c r="D22" s="375"/>
      <c r="E22" s="375"/>
      <c r="F22" s="375"/>
      <c r="G22" s="16">
        <v>140</v>
      </c>
      <c r="H22" s="58">
        <v>65848360</v>
      </c>
      <c r="I22" s="58">
        <v>18832500</v>
      </c>
    </row>
    <row r="23" spans="1:9" x14ac:dyDescent="0.2">
      <c r="A23" s="315" t="s">
        <v>120</v>
      </c>
      <c r="B23" s="315"/>
      <c r="C23" s="315"/>
      <c r="D23" s="315"/>
      <c r="E23" s="315"/>
      <c r="F23" s="315"/>
      <c r="G23" s="16">
        <v>141</v>
      </c>
      <c r="H23" s="58">
        <v>380123705</v>
      </c>
      <c r="I23" s="58">
        <v>391987115</v>
      </c>
    </row>
    <row r="24" spans="1:9" x14ac:dyDescent="0.2">
      <c r="A24" s="315" t="s">
        <v>121</v>
      </c>
      <c r="B24" s="315"/>
      <c r="C24" s="315"/>
      <c r="D24" s="315"/>
      <c r="E24" s="315"/>
      <c r="F24" s="315"/>
      <c r="G24" s="16">
        <v>142</v>
      </c>
      <c r="H24" s="58">
        <v>174347691</v>
      </c>
      <c r="I24" s="58">
        <v>75372719</v>
      </c>
    </row>
    <row r="25" spans="1:9" x14ac:dyDescent="0.2">
      <c r="A25" s="376" t="s">
        <v>140</v>
      </c>
      <c r="B25" s="376"/>
      <c r="C25" s="376"/>
      <c r="D25" s="376"/>
      <c r="E25" s="376"/>
      <c r="F25" s="376"/>
      <c r="G25" s="17">
        <v>143</v>
      </c>
      <c r="H25" s="59">
        <f>H26+H27</f>
        <v>543947</v>
      </c>
      <c r="I25" s="59">
        <f>I26+I27</f>
        <v>1394462</v>
      </c>
    </row>
    <row r="26" spans="1:9" x14ac:dyDescent="0.2">
      <c r="A26" s="375" t="s">
        <v>141</v>
      </c>
      <c r="B26" s="375"/>
      <c r="C26" s="375"/>
      <c r="D26" s="375"/>
      <c r="E26" s="375"/>
      <c r="F26" s="375"/>
      <c r="G26" s="16">
        <v>144</v>
      </c>
      <c r="H26" s="58">
        <v>0</v>
      </c>
      <c r="I26" s="58">
        <v>0</v>
      </c>
    </row>
    <row r="27" spans="1:9" x14ac:dyDescent="0.2">
      <c r="A27" s="375" t="s">
        <v>142</v>
      </c>
      <c r="B27" s="375"/>
      <c r="C27" s="375"/>
      <c r="D27" s="375"/>
      <c r="E27" s="375"/>
      <c r="F27" s="375"/>
      <c r="G27" s="16">
        <v>145</v>
      </c>
      <c r="H27" s="58">
        <v>543947</v>
      </c>
      <c r="I27" s="58">
        <v>1394462</v>
      </c>
    </row>
    <row r="28" spans="1:9" x14ac:dyDescent="0.2">
      <c r="A28" s="376" t="s">
        <v>143</v>
      </c>
      <c r="B28" s="376"/>
      <c r="C28" s="376"/>
      <c r="D28" s="376"/>
      <c r="E28" s="376"/>
      <c r="F28" s="376"/>
      <c r="G28" s="17">
        <v>146</v>
      </c>
      <c r="H28" s="59">
        <f>SUM(H29:H34)</f>
        <v>8235940</v>
      </c>
      <c r="I28" s="59">
        <f>SUM(I29:I34)</f>
        <v>25566223</v>
      </c>
    </row>
    <row r="29" spans="1:9" x14ac:dyDescent="0.2">
      <c r="A29" s="375" t="s">
        <v>144</v>
      </c>
      <c r="B29" s="375"/>
      <c r="C29" s="375"/>
      <c r="D29" s="375"/>
      <c r="E29" s="375"/>
      <c r="F29" s="375"/>
      <c r="G29" s="16">
        <v>147</v>
      </c>
      <c r="H29" s="58">
        <v>4683291</v>
      </c>
      <c r="I29" s="58">
        <v>16210160</v>
      </c>
    </row>
    <row r="30" spans="1:9" x14ac:dyDescent="0.2">
      <c r="A30" s="375" t="s">
        <v>145</v>
      </c>
      <c r="B30" s="375"/>
      <c r="C30" s="375"/>
      <c r="D30" s="375"/>
      <c r="E30" s="375"/>
      <c r="F30" s="375"/>
      <c r="G30" s="16">
        <v>148</v>
      </c>
      <c r="H30" s="58">
        <v>0</v>
      </c>
      <c r="I30" s="58">
        <v>0</v>
      </c>
    </row>
    <row r="31" spans="1:9" x14ac:dyDescent="0.2">
      <c r="A31" s="375" t="s">
        <v>146</v>
      </c>
      <c r="B31" s="375"/>
      <c r="C31" s="375"/>
      <c r="D31" s="375"/>
      <c r="E31" s="375"/>
      <c r="F31" s="375"/>
      <c r="G31" s="16">
        <v>149</v>
      </c>
      <c r="H31" s="58">
        <v>3552649</v>
      </c>
      <c r="I31" s="58">
        <v>9356063</v>
      </c>
    </row>
    <row r="32" spans="1:9" x14ac:dyDescent="0.2">
      <c r="A32" s="375" t="s">
        <v>147</v>
      </c>
      <c r="B32" s="375"/>
      <c r="C32" s="375"/>
      <c r="D32" s="375"/>
      <c r="E32" s="375"/>
      <c r="F32" s="375"/>
      <c r="G32" s="16">
        <v>150</v>
      </c>
      <c r="H32" s="58">
        <v>0</v>
      </c>
      <c r="I32" s="58">
        <v>0</v>
      </c>
    </row>
    <row r="33" spans="1:9" x14ac:dyDescent="0.2">
      <c r="A33" s="375" t="s">
        <v>148</v>
      </c>
      <c r="B33" s="375"/>
      <c r="C33" s="375"/>
      <c r="D33" s="375"/>
      <c r="E33" s="375"/>
      <c r="F33" s="375"/>
      <c r="G33" s="16">
        <v>151</v>
      </c>
      <c r="H33" s="58">
        <v>0</v>
      </c>
      <c r="I33" s="58">
        <v>0</v>
      </c>
    </row>
    <row r="34" spans="1:9" x14ac:dyDescent="0.2">
      <c r="A34" s="375" t="s">
        <v>149</v>
      </c>
      <c r="B34" s="375"/>
      <c r="C34" s="375"/>
      <c r="D34" s="375"/>
      <c r="E34" s="375"/>
      <c r="F34" s="375"/>
      <c r="G34" s="16">
        <v>152</v>
      </c>
      <c r="H34" s="58">
        <v>0</v>
      </c>
      <c r="I34" s="58">
        <v>0</v>
      </c>
    </row>
    <row r="35" spans="1:9" x14ac:dyDescent="0.2">
      <c r="A35" s="315" t="s">
        <v>122</v>
      </c>
      <c r="B35" s="315"/>
      <c r="C35" s="315"/>
      <c r="D35" s="315"/>
      <c r="E35" s="315"/>
      <c r="F35" s="315"/>
      <c r="G35" s="16">
        <v>153</v>
      </c>
      <c r="H35" s="58">
        <v>30574947</v>
      </c>
      <c r="I35" s="58">
        <v>9196962</v>
      </c>
    </row>
    <row r="36" spans="1:9" x14ac:dyDescent="0.2">
      <c r="A36" s="317" t="s">
        <v>150</v>
      </c>
      <c r="B36" s="317"/>
      <c r="C36" s="317"/>
      <c r="D36" s="317"/>
      <c r="E36" s="317"/>
      <c r="F36" s="317"/>
      <c r="G36" s="17">
        <v>154</v>
      </c>
      <c r="H36" s="59">
        <f>SUM(H37:H46)</f>
        <v>18969797</v>
      </c>
      <c r="I36" s="59">
        <f>SUM(I37:I46)</f>
        <v>19931425</v>
      </c>
    </row>
    <row r="37" spans="1:9" x14ac:dyDescent="0.2">
      <c r="A37" s="315" t="s">
        <v>151</v>
      </c>
      <c r="B37" s="315"/>
      <c r="C37" s="315"/>
      <c r="D37" s="315"/>
      <c r="E37" s="315"/>
      <c r="F37" s="315"/>
      <c r="G37" s="16">
        <v>155</v>
      </c>
      <c r="H37" s="58">
        <v>8703256</v>
      </c>
      <c r="I37" s="58">
        <v>0</v>
      </c>
    </row>
    <row r="38" spans="1:9" ht="25.15" customHeight="1" x14ac:dyDescent="0.2">
      <c r="A38" s="315" t="s">
        <v>152</v>
      </c>
      <c r="B38" s="315"/>
      <c r="C38" s="315"/>
      <c r="D38" s="315"/>
      <c r="E38" s="315"/>
      <c r="F38" s="315"/>
      <c r="G38" s="16">
        <v>156</v>
      </c>
      <c r="H38" s="58">
        <v>0</v>
      </c>
      <c r="I38" s="58">
        <v>0</v>
      </c>
    </row>
    <row r="39" spans="1:9" ht="28.15" customHeight="1" x14ac:dyDescent="0.2">
      <c r="A39" s="315" t="s">
        <v>153</v>
      </c>
      <c r="B39" s="315"/>
      <c r="C39" s="315"/>
      <c r="D39" s="315"/>
      <c r="E39" s="315"/>
      <c r="F39" s="315"/>
      <c r="G39" s="16">
        <v>157</v>
      </c>
      <c r="H39" s="58">
        <v>0</v>
      </c>
      <c r="I39" s="58">
        <v>0</v>
      </c>
    </row>
    <row r="40" spans="1:9" ht="28.15" customHeight="1" x14ac:dyDescent="0.2">
      <c r="A40" s="315" t="s">
        <v>154</v>
      </c>
      <c r="B40" s="315"/>
      <c r="C40" s="315"/>
      <c r="D40" s="315"/>
      <c r="E40" s="315"/>
      <c r="F40" s="315"/>
      <c r="G40" s="16">
        <v>158</v>
      </c>
      <c r="H40" s="58">
        <v>186986</v>
      </c>
      <c r="I40" s="58">
        <v>0</v>
      </c>
    </row>
    <row r="41" spans="1:9" ht="22.9" customHeight="1" x14ac:dyDescent="0.2">
      <c r="A41" s="315" t="s">
        <v>155</v>
      </c>
      <c r="B41" s="315"/>
      <c r="C41" s="315"/>
      <c r="D41" s="315"/>
      <c r="E41" s="315"/>
      <c r="F41" s="315"/>
      <c r="G41" s="16">
        <v>159</v>
      </c>
      <c r="H41" s="58">
        <v>0</v>
      </c>
      <c r="I41" s="58">
        <v>0</v>
      </c>
    </row>
    <row r="42" spans="1:9" x14ac:dyDescent="0.2">
      <c r="A42" s="315" t="s">
        <v>156</v>
      </c>
      <c r="B42" s="315"/>
      <c r="C42" s="315"/>
      <c r="D42" s="315"/>
      <c r="E42" s="315"/>
      <c r="F42" s="315"/>
      <c r="G42" s="16">
        <v>160</v>
      </c>
      <c r="H42" s="58">
        <v>0</v>
      </c>
      <c r="I42" s="58">
        <v>0</v>
      </c>
    </row>
    <row r="43" spans="1:9" x14ac:dyDescent="0.2">
      <c r="A43" s="315" t="s">
        <v>157</v>
      </c>
      <c r="B43" s="315"/>
      <c r="C43" s="315"/>
      <c r="D43" s="315"/>
      <c r="E43" s="315"/>
      <c r="F43" s="315"/>
      <c r="G43" s="16">
        <v>161</v>
      </c>
      <c r="H43" s="58">
        <v>642261</v>
      </c>
      <c r="I43" s="58">
        <v>639146</v>
      </c>
    </row>
    <row r="44" spans="1:9" x14ac:dyDescent="0.2">
      <c r="A44" s="315" t="s">
        <v>158</v>
      </c>
      <c r="B44" s="315"/>
      <c r="C44" s="315"/>
      <c r="D44" s="315"/>
      <c r="E44" s="315"/>
      <c r="F44" s="315"/>
      <c r="G44" s="16">
        <v>162</v>
      </c>
      <c r="H44" s="58">
        <v>3713047</v>
      </c>
      <c r="I44" s="58">
        <v>824514</v>
      </c>
    </row>
    <row r="45" spans="1:9" x14ac:dyDescent="0.2">
      <c r="A45" s="315" t="s">
        <v>159</v>
      </c>
      <c r="B45" s="315"/>
      <c r="C45" s="315"/>
      <c r="D45" s="315"/>
      <c r="E45" s="315"/>
      <c r="F45" s="315"/>
      <c r="G45" s="16">
        <v>163</v>
      </c>
      <c r="H45" s="58">
        <v>0</v>
      </c>
      <c r="I45" s="58">
        <v>0</v>
      </c>
    </row>
    <row r="46" spans="1:9" x14ac:dyDescent="0.2">
      <c r="A46" s="315" t="s">
        <v>160</v>
      </c>
      <c r="B46" s="315"/>
      <c r="C46" s="315"/>
      <c r="D46" s="315"/>
      <c r="E46" s="315"/>
      <c r="F46" s="315"/>
      <c r="G46" s="16">
        <v>164</v>
      </c>
      <c r="H46" s="58">
        <v>5724247</v>
      </c>
      <c r="I46" s="58">
        <v>18467765</v>
      </c>
    </row>
    <row r="47" spans="1:9" x14ac:dyDescent="0.2">
      <c r="A47" s="317" t="s">
        <v>161</v>
      </c>
      <c r="B47" s="317"/>
      <c r="C47" s="317"/>
      <c r="D47" s="317"/>
      <c r="E47" s="317"/>
      <c r="F47" s="317"/>
      <c r="G47" s="17">
        <v>165</v>
      </c>
      <c r="H47" s="59">
        <f>SUM(H48:H54)</f>
        <v>66983683</v>
      </c>
      <c r="I47" s="59">
        <f>SUM(I48:I54)</f>
        <v>115027459</v>
      </c>
    </row>
    <row r="48" spans="1:9" ht="23.45" customHeight="1" x14ac:dyDescent="0.2">
      <c r="A48" s="315" t="s">
        <v>162</v>
      </c>
      <c r="B48" s="315"/>
      <c r="C48" s="315"/>
      <c r="D48" s="315"/>
      <c r="E48" s="315"/>
      <c r="F48" s="315"/>
      <c r="G48" s="16">
        <v>166</v>
      </c>
      <c r="H48" s="58">
        <v>0</v>
      </c>
      <c r="I48" s="58">
        <v>0</v>
      </c>
    </row>
    <row r="49" spans="1:9" x14ac:dyDescent="0.2">
      <c r="A49" s="372" t="s">
        <v>163</v>
      </c>
      <c r="B49" s="372"/>
      <c r="C49" s="372"/>
      <c r="D49" s="372"/>
      <c r="E49" s="372"/>
      <c r="F49" s="372"/>
      <c r="G49" s="16">
        <v>167</v>
      </c>
      <c r="H49" s="58">
        <v>0</v>
      </c>
      <c r="I49" s="58">
        <v>0</v>
      </c>
    </row>
    <row r="50" spans="1:9" x14ac:dyDescent="0.2">
      <c r="A50" s="372" t="s">
        <v>164</v>
      </c>
      <c r="B50" s="372"/>
      <c r="C50" s="372"/>
      <c r="D50" s="372"/>
      <c r="E50" s="372"/>
      <c r="F50" s="372"/>
      <c r="G50" s="16">
        <v>168</v>
      </c>
      <c r="H50" s="58">
        <v>49875564</v>
      </c>
      <c r="I50" s="58">
        <v>56628643</v>
      </c>
    </row>
    <row r="51" spans="1:9" x14ac:dyDescent="0.2">
      <c r="A51" s="372" t="s">
        <v>165</v>
      </c>
      <c r="B51" s="372"/>
      <c r="C51" s="372"/>
      <c r="D51" s="372"/>
      <c r="E51" s="372"/>
      <c r="F51" s="372"/>
      <c r="G51" s="16">
        <v>169</v>
      </c>
      <c r="H51" s="58">
        <v>4622702</v>
      </c>
      <c r="I51" s="58">
        <v>38603478</v>
      </c>
    </row>
    <row r="52" spans="1:9" x14ac:dyDescent="0.2">
      <c r="A52" s="372" t="s">
        <v>166</v>
      </c>
      <c r="B52" s="372"/>
      <c r="C52" s="372"/>
      <c r="D52" s="372"/>
      <c r="E52" s="372"/>
      <c r="F52" s="372"/>
      <c r="G52" s="16">
        <v>170</v>
      </c>
      <c r="H52" s="58">
        <v>10651214</v>
      </c>
      <c r="I52" s="58">
        <v>16832811</v>
      </c>
    </row>
    <row r="53" spans="1:9" x14ac:dyDescent="0.2">
      <c r="A53" s="372" t="s">
        <v>167</v>
      </c>
      <c r="B53" s="372"/>
      <c r="C53" s="372"/>
      <c r="D53" s="372"/>
      <c r="E53" s="372"/>
      <c r="F53" s="372"/>
      <c r="G53" s="16">
        <v>171</v>
      </c>
      <c r="H53" s="58">
        <v>0</v>
      </c>
      <c r="I53" s="58">
        <v>0</v>
      </c>
    </row>
    <row r="54" spans="1:9" x14ac:dyDescent="0.2">
      <c r="A54" s="372" t="s">
        <v>168</v>
      </c>
      <c r="B54" s="372"/>
      <c r="C54" s="372"/>
      <c r="D54" s="372"/>
      <c r="E54" s="372"/>
      <c r="F54" s="372"/>
      <c r="G54" s="16">
        <v>172</v>
      </c>
      <c r="H54" s="58">
        <v>1834203</v>
      </c>
      <c r="I54" s="58">
        <v>2962527</v>
      </c>
    </row>
    <row r="55" spans="1:9" ht="30.6" customHeight="1" x14ac:dyDescent="0.2">
      <c r="A55" s="316" t="s">
        <v>169</v>
      </c>
      <c r="B55" s="316"/>
      <c r="C55" s="316"/>
      <c r="D55" s="316"/>
      <c r="E55" s="316"/>
      <c r="F55" s="316"/>
      <c r="G55" s="16">
        <v>173</v>
      </c>
      <c r="H55" s="58">
        <v>0</v>
      </c>
      <c r="I55" s="58">
        <v>0</v>
      </c>
    </row>
    <row r="56" spans="1:9" x14ac:dyDescent="0.2">
      <c r="A56" s="316" t="s">
        <v>170</v>
      </c>
      <c r="B56" s="316"/>
      <c r="C56" s="316"/>
      <c r="D56" s="316"/>
      <c r="E56" s="316"/>
      <c r="F56" s="316"/>
      <c r="G56" s="16">
        <v>174</v>
      </c>
      <c r="H56" s="58">
        <v>0</v>
      </c>
      <c r="I56" s="58">
        <v>0</v>
      </c>
    </row>
    <row r="57" spans="1:9" ht="28.9" customHeight="1" x14ac:dyDescent="0.2">
      <c r="A57" s="316" t="s">
        <v>171</v>
      </c>
      <c r="B57" s="316"/>
      <c r="C57" s="316"/>
      <c r="D57" s="316"/>
      <c r="E57" s="316"/>
      <c r="F57" s="316"/>
      <c r="G57" s="16">
        <v>175</v>
      </c>
      <c r="H57" s="58">
        <v>0</v>
      </c>
      <c r="I57" s="58">
        <v>0</v>
      </c>
    </row>
    <row r="58" spans="1:9" x14ac:dyDescent="0.2">
      <c r="A58" s="316" t="s">
        <v>172</v>
      </c>
      <c r="B58" s="316"/>
      <c r="C58" s="316"/>
      <c r="D58" s="316"/>
      <c r="E58" s="316"/>
      <c r="F58" s="316"/>
      <c r="G58" s="16">
        <v>176</v>
      </c>
      <c r="H58" s="58">
        <v>0</v>
      </c>
      <c r="I58" s="58">
        <v>0</v>
      </c>
    </row>
    <row r="59" spans="1:9" x14ac:dyDescent="0.2">
      <c r="A59" s="317" t="s">
        <v>173</v>
      </c>
      <c r="B59" s="317"/>
      <c r="C59" s="317"/>
      <c r="D59" s="317"/>
      <c r="E59" s="317"/>
      <c r="F59" s="317"/>
      <c r="G59" s="17">
        <v>177</v>
      </c>
      <c r="H59" s="59">
        <f>H7+H36+H55+H56</f>
        <v>2074210262</v>
      </c>
      <c r="I59" s="59">
        <f>I7+I36+I55+I56</f>
        <v>591750300</v>
      </c>
    </row>
    <row r="60" spans="1:9" x14ac:dyDescent="0.2">
      <c r="A60" s="317" t="s">
        <v>174</v>
      </c>
      <c r="B60" s="317"/>
      <c r="C60" s="317"/>
      <c r="D60" s="317"/>
      <c r="E60" s="317"/>
      <c r="F60" s="317"/>
      <c r="G60" s="17">
        <v>178</v>
      </c>
      <c r="H60" s="59">
        <f>H13+H47+H57+H58</f>
        <v>1707736726</v>
      </c>
      <c r="I60" s="59">
        <f>I13+I47+I57+I58</f>
        <v>1005282286</v>
      </c>
    </row>
    <row r="61" spans="1:9" x14ac:dyDescent="0.2">
      <c r="A61" s="317" t="s">
        <v>175</v>
      </c>
      <c r="B61" s="317"/>
      <c r="C61" s="317"/>
      <c r="D61" s="317"/>
      <c r="E61" s="317"/>
      <c r="F61" s="317"/>
      <c r="G61" s="17">
        <v>179</v>
      </c>
      <c r="H61" s="59">
        <f>H59-H60</f>
        <v>366473536</v>
      </c>
      <c r="I61" s="59">
        <f>I59-I60</f>
        <v>-413531986</v>
      </c>
    </row>
    <row r="62" spans="1:9" x14ac:dyDescent="0.2">
      <c r="A62" s="374" t="s">
        <v>176</v>
      </c>
      <c r="B62" s="374"/>
      <c r="C62" s="374"/>
      <c r="D62" s="374"/>
      <c r="E62" s="374"/>
      <c r="F62" s="374"/>
      <c r="G62" s="17">
        <v>180</v>
      </c>
      <c r="H62" s="59">
        <f>+IF((H59-H60)&gt;0,(H59-H60),0)</f>
        <v>366473536</v>
      </c>
      <c r="I62" s="59">
        <f>+IF((I59-I60)&gt;0,(I59-I60),0)</f>
        <v>0</v>
      </c>
    </row>
    <row r="63" spans="1:9" x14ac:dyDescent="0.2">
      <c r="A63" s="374" t="s">
        <v>177</v>
      </c>
      <c r="B63" s="374"/>
      <c r="C63" s="374"/>
      <c r="D63" s="374"/>
      <c r="E63" s="374"/>
      <c r="F63" s="374"/>
      <c r="G63" s="17">
        <v>181</v>
      </c>
      <c r="H63" s="59">
        <f>+IF((H59-H60)&lt;0,(H59-H60),0)</f>
        <v>0</v>
      </c>
      <c r="I63" s="59">
        <f>+IF((I59-I60)&lt;0,(I59-I60),0)</f>
        <v>-413531986</v>
      </c>
    </row>
    <row r="64" spans="1:9" x14ac:dyDescent="0.2">
      <c r="A64" s="316" t="s">
        <v>123</v>
      </c>
      <c r="B64" s="316"/>
      <c r="C64" s="316"/>
      <c r="D64" s="316"/>
      <c r="E64" s="316"/>
      <c r="F64" s="316"/>
      <c r="G64" s="16">
        <v>182</v>
      </c>
      <c r="H64" s="58">
        <v>-10533369</v>
      </c>
      <c r="I64" s="58">
        <v>-104982307</v>
      </c>
    </row>
    <row r="65" spans="1:9" x14ac:dyDescent="0.2">
      <c r="A65" s="317" t="s">
        <v>178</v>
      </c>
      <c r="B65" s="317"/>
      <c r="C65" s="317"/>
      <c r="D65" s="317"/>
      <c r="E65" s="317"/>
      <c r="F65" s="317"/>
      <c r="G65" s="17">
        <v>183</v>
      </c>
      <c r="H65" s="59">
        <f>H61-H64</f>
        <v>377006905</v>
      </c>
      <c r="I65" s="59">
        <f>I61-I64</f>
        <v>-308549679</v>
      </c>
    </row>
    <row r="66" spans="1:9" x14ac:dyDescent="0.2">
      <c r="A66" s="374" t="s">
        <v>179</v>
      </c>
      <c r="B66" s="374"/>
      <c r="C66" s="374"/>
      <c r="D66" s="374"/>
      <c r="E66" s="374"/>
      <c r="F66" s="374"/>
      <c r="G66" s="17">
        <v>184</v>
      </c>
      <c r="H66" s="59">
        <f>+IF((H61-H64)&gt;0,(H61-H64),0)</f>
        <v>377006905</v>
      </c>
      <c r="I66" s="59">
        <f>+IF((I61-I64)&gt;0,(I61-I64),0)</f>
        <v>0</v>
      </c>
    </row>
    <row r="67" spans="1:9" x14ac:dyDescent="0.2">
      <c r="A67" s="378" t="s">
        <v>180</v>
      </c>
      <c r="B67" s="378"/>
      <c r="C67" s="378"/>
      <c r="D67" s="378"/>
      <c r="E67" s="378"/>
      <c r="F67" s="378"/>
      <c r="G67" s="18">
        <v>185</v>
      </c>
      <c r="H67" s="64">
        <f>+IF((H61-H64)&lt;0,(H61-H64),0)</f>
        <v>0</v>
      </c>
      <c r="I67" s="64">
        <f>+IF((I61-I64)&lt;0,(I61-I64),0)</f>
        <v>-308549679</v>
      </c>
    </row>
    <row r="68" spans="1:9" x14ac:dyDescent="0.2">
      <c r="A68" s="333" t="s">
        <v>181</v>
      </c>
      <c r="B68" s="333"/>
      <c r="C68" s="333"/>
      <c r="D68" s="333"/>
      <c r="E68" s="333"/>
      <c r="F68" s="333"/>
      <c r="G68" s="365"/>
      <c r="H68" s="365"/>
      <c r="I68" s="365"/>
    </row>
    <row r="69" spans="1:9" ht="25.9" customHeight="1" x14ac:dyDescent="0.2">
      <c r="A69" s="317" t="s">
        <v>182</v>
      </c>
      <c r="B69" s="317"/>
      <c r="C69" s="317"/>
      <c r="D69" s="317"/>
      <c r="E69" s="317"/>
      <c r="F69" s="317"/>
      <c r="G69" s="17">
        <v>186</v>
      </c>
      <c r="H69" s="59">
        <f>H70-H71</f>
        <v>0</v>
      </c>
      <c r="I69" s="59">
        <f>I70-I71</f>
        <v>0</v>
      </c>
    </row>
    <row r="70" spans="1:9" x14ac:dyDescent="0.2">
      <c r="A70" s="372" t="s">
        <v>183</v>
      </c>
      <c r="B70" s="372"/>
      <c r="C70" s="372"/>
      <c r="D70" s="372"/>
      <c r="E70" s="372"/>
      <c r="F70" s="372"/>
      <c r="G70" s="16">
        <v>187</v>
      </c>
      <c r="H70" s="58">
        <v>0</v>
      </c>
      <c r="I70" s="58">
        <v>0</v>
      </c>
    </row>
    <row r="71" spans="1:9" x14ac:dyDescent="0.2">
      <c r="A71" s="372" t="s">
        <v>184</v>
      </c>
      <c r="B71" s="372"/>
      <c r="C71" s="372"/>
      <c r="D71" s="372"/>
      <c r="E71" s="372"/>
      <c r="F71" s="372"/>
      <c r="G71" s="16">
        <v>188</v>
      </c>
      <c r="H71" s="58">
        <v>0</v>
      </c>
      <c r="I71" s="58">
        <v>0</v>
      </c>
    </row>
    <row r="72" spans="1:9" x14ac:dyDescent="0.2">
      <c r="A72" s="316" t="s">
        <v>185</v>
      </c>
      <c r="B72" s="316"/>
      <c r="C72" s="316"/>
      <c r="D72" s="316"/>
      <c r="E72" s="316"/>
      <c r="F72" s="316"/>
      <c r="G72" s="16">
        <v>189</v>
      </c>
      <c r="H72" s="58">
        <v>0</v>
      </c>
      <c r="I72" s="58">
        <v>0</v>
      </c>
    </row>
    <row r="73" spans="1:9" x14ac:dyDescent="0.2">
      <c r="A73" s="374" t="s">
        <v>186</v>
      </c>
      <c r="B73" s="374"/>
      <c r="C73" s="374"/>
      <c r="D73" s="374"/>
      <c r="E73" s="374"/>
      <c r="F73" s="374"/>
      <c r="G73" s="17">
        <v>190</v>
      </c>
      <c r="H73" s="117">
        <v>0</v>
      </c>
      <c r="I73" s="117">
        <v>0</v>
      </c>
    </row>
    <row r="74" spans="1:9" x14ac:dyDescent="0.2">
      <c r="A74" s="378" t="s">
        <v>187</v>
      </c>
      <c r="B74" s="378"/>
      <c r="C74" s="378"/>
      <c r="D74" s="378"/>
      <c r="E74" s="378"/>
      <c r="F74" s="378"/>
      <c r="G74" s="18">
        <v>191</v>
      </c>
      <c r="H74" s="118">
        <v>0</v>
      </c>
      <c r="I74" s="118">
        <v>0</v>
      </c>
    </row>
    <row r="75" spans="1:9" x14ac:dyDescent="0.2">
      <c r="A75" s="333" t="s">
        <v>188</v>
      </c>
      <c r="B75" s="333"/>
      <c r="C75" s="333"/>
      <c r="D75" s="333"/>
      <c r="E75" s="333"/>
      <c r="F75" s="333"/>
      <c r="G75" s="365"/>
      <c r="H75" s="365"/>
      <c r="I75" s="365"/>
    </row>
    <row r="76" spans="1:9" x14ac:dyDescent="0.2">
      <c r="A76" s="317" t="s">
        <v>189</v>
      </c>
      <c r="B76" s="317"/>
      <c r="C76" s="317"/>
      <c r="D76" s="317"/>
      <c r="E76" s="317"/>
      <c r="F76" s="317"/>
      <c r="G76" s="17">
        <v>192</v>
      </c>
      <c r="H76" s="117">
        <v>0</v>
      </c>
      <c r="I76" s="117">
        <v>0</v>
      </c>
    </row>
    <row r="77" spans="1:9" x14ac:dyDescent="0.2">
      <c r="A77" s="373" t="s">
        <v>190</v>
      </c>
      <c r="B77" s="373"/>
      <c r="C77" s="373"/>
      <c r="D77" s="373"/>
      <c r="E77" s="373"/>
      <c r="F77" s="373"/>
      <c r="G77" s="22">
        <v>193</v>
      </c>
      <c r="H77" s="65">
        <v>0</v>
      </c>
      <c r="I77" s="65">
        <v>0</v>
      </c>
    </row>
    <row r="78" spans="1:9" x14ac:dyDescent="0.2">
      <c r="A78" s="373" t="s">
        <v>191</v>
      </c>
      <c r="B78" s="373"/>
      <c r="C78" s="373"/>
      <c r="D78" s="373"/>
      <c r="E78" s="373"/>
      <c r="F78" s="373"/>
      <c r="G78" s="22">
        <v>194</v>
      </c>
      <c r="H78" s="65">
        <v>0</v>
      </c>
      <c r="I78" s="65">
        <v>0</v>
      </c>
    </row>
    <row r="79" spans="1:9" x14ac:dyDescent="0.2">
      <c r="A79" s="317" t="s">
        <v>192</v>
      </c>
      <c r="B79" s="317"/>
      <c r="C79" s="317"/>
      <c r="D79" s="317"/>
      <c r="E79" s="317"/>
      <c r="F79" s="317"/>
      <c r="G79" s="17">
        <v>195</v>
      </c>
      <c r="H79" s="117">
        <v>0</v>
      </c>
      <c r="I79" s="117">
        <v>0</v>
      </c>
    </row>
    <row r="80" spans="1:9" x14ac:dyDescent="0.2">
      <c r="A80" s="317" t="s">
        <v>193</v>
      </c>
      <c r="B80" s="317"/>
      <c r="C80" s="317"/>
      <c r="D80" s="317"/>
      <c r="E80" s="317"/>
      <c r="F80" s="317"/>
      <c r="G80" s="17">
        <v>196</v>
      </c>
      <c r="H80" s="117">
        <v>0</v>
      </c>
      <c r="I80" s="117">
        <v>0</v>
      </c>
    </row>
    <row r="81" spans="1:9" x14ac:dyDescent="0.2">
      <c r="A81" s="374" t="s">
        <v>194</v>
      </c>
      <c r="B81" s="374"/>
      <c r="C81" s="374"/>
      <c r="D81" s="374"/>
      <c r="E81" s="374"/>
      <c r="F81" s="374"/>
      <c r="G81" s="17">
        <v>197</v>
      </c>
      <c r="H81" s="117">
        <v>0</v>
      </c>
      <c r="I81" s="117">
        <v>0</v>
      </c>
    </row>
    <row r="82" spans="1:9" x14ac:dyDescent="0.2">
      <c r="A82" s="378" t="s">
        <v>195</v>
      </c>
      <c r="B82" s="378"/>
      <c r="C82" s="378"/>
      <c r="D82" s="378"/>
      <c r="E82" s="378"/>
      <c r="F82" s="378"/>
      <c r="G82" s="18">
        <v>198</v>
      </c>
      <c r="H82" s="118">
        <v>0</v>
      </c>
      <c r="I82" s="118">
        <v>0</v>
      </c>
    </row>
    <row r="83" spans="1:9" x14ac:dyDescent="0.2">
      <c r="A83" s="333" t="s">
        <v>124</v>
      </c>
      <c r="B83" s="333"/>
      <c r="C83" s="333"/>
      <c r="D83" s="333"/>
      <c r="E83" s="333"/>
      <c r="F83" s="333"/>
      <c r="G83" s="365"/>
      <c r="H83" s="365"/>
      <c r="I83" s="365"/>
    </row>
    <row r="84" spans="1:9" x14ac:dyDescent="0.2">
      <c r="A84" s="366" t="s">
        <v>196</v>
      </c>
      <c r="B84" s="366"/>
      <c r="C84" s="366"/>
      <c r="D84" s="366"/>
      <c r="E84" s="366"/>
      <c r="F84" s="366"/>
      <c r="G84" s="17">
        <v>199</v>
      </c>
      <c r="H84" s="53">
        <f>H85+H86</f>
        <v>377006905</v>
      </c>
      <c r="I84" s="53">
        <f>I85+I86</f>
        <v>-308549679</v>
      </c>
    </row>
    <row r="85" spans="1:9" x14ac:dyDescent="0.2">
      <c r="A85" s="367" t="s">
        <v>197</v>
      </c>
      <c r="B85" s="367"/>
      <c r="C85" s="367"/>
      <c r="D85" s="367"/>
      <c r="E85" s="367"/>
      <c r="F85" s="367"/>
      <c r="G85" s="16">
        <v>200</v>
      </c>
      <c r="H85" s="52">
        <v>377006905</v>
      </c>
      <c r="I85" s="52">
        <v>-308549679</v>
      </c>
    </row>
    <row r="86" spans="1:9" x14ac:dyDescent="0.2">
      <c r="A86" s="368" t="s">
        <v>198</v>
      </c>
      <c r="B86" s="368"/>
      <c r="C86" s="368"/>
      <c r="D86" s="368"/>
      <c r="E86" s="368"/>
      <c r="F86" s="368"/>
      <c r="G86" s="19">
        <v>201</v>
      </c>
      <c r="H86" s="66">
        <v>0</v>
      </c>
      <c r="I86" s="66">
        <v>0</v>
      </c>
    </row>
    <row r="87" spans="1:9" x14ac:dyDescent="0.2">
      <c r="A87" s="369" t="s">
        <v>126</v>
      </c>
      <c r="B87" s="369"/>
      <c r="C87" s="369"/>
      <c r="D87" s="369"/>
      <c r="E87" s="369"/>
      <c r="F87" s="369"/>
      <c r="G87" s="370"/>
      <c r="H87" s="370"/>
      <c r="I87" s="370"/>
    </row>
    <row r="88" spans="1:9" x14ac:dyDescent="0.2">
      <c r="A88" s="371" t="s">
        <v>199</v>
      </c>
      <c r="B88" s="371"/>
      <c r="C88" s="371"/>
      <c r="D88" s="371"/>
      <c r="E88" s="371"/>
      <c r="F88" s="371"/>
      <c r="G88" s="16">
        <v>202</v>
      </c>
      <c r="H88" s="52">
        <v>377006905</v>
      </c>
      <c r="I88" s="52">
        <v>-308549679</v>
      </c>
    </row>
    <row r="89" spans="1:9" ht="24.6" customHeight="1" x14ac:dyDescent="0.2">
      <c r="A89" s="363" t="s">
        <v>200</v>
      </c>
      <c r="B89" s="363"/>
      <c r="C89" s="363"/>
      <c r="D89" s="363"/>
      <c r="E89" s="363"/>
      <c r="F89" s="363"/>
      <c r="G89" s="17">
        <v>203</v>
      </c>
      <c r="H89" s="53">
        <f>SUM(H90:H97)</f>
        <v>-1060800</v>
      </c>
      <c r="I89" s="53">
        <f>SUM(I90:I97)</f>
        <v>-73904</v>
      </c>
    </row>
    <row r="90" spans="1:9" x14ac:dyDescent="0.2">
      <c r="A90" s="372" t="s">
        <v>201</v>
      </c>
      <c r="B90" s="372"/>
      <c r="C90" s="372"/>
      <c r="D90" s="372"/>
      <c r="E90" s="372"/>
      <c r="F90" s="372"/>
      <c r="G90" s="16">
        <v>204</v>
      </c>
      <c r="H90" s="52">
        <v>0</v>
      </c>
      <c r="I90" s="52">
        <v>0</v>
      </c>
    </row>
    <row r="91" spans="1:9" ht="21.6" customHeight="1" x14ac:dyDescent="0.2">
      <c r="A91" s="372" t="s">
        <v>202</v>
      </c>
      <c r="B91" s="372"/>
      <c r="C91" s="372"/>
      <c r="D91" s="372"/>
      <c r="E91" s="372"/>
      <c r="F91" s="372"/>
      <c r="G91" s="16">
        <v>205</v>
      </c>
      <c r="H91" s="52">
        <v>0</v>
      </c>
      <c r="I91" s="52">
        <v>0</v>
      </c>
    </row>
    <row r="92" spans="1:9" ht="21.6" customHeight="1" x14ac:dyDescent="0.2">
      <c r="A92" s="372" t="s">
        <v>203</v>
      </c>
      <c r="B92" s="372"/>
      <c r="C92" s="372"/>
      <c r="D92" s="372"/>
      <c r="E92" s="372"/>
      <c r="F92" s="372"/>
      <c r="G92" s="16">
        <v>206</v>
      </c>
      <c r="H92" s="52">
        <v>-1060800</v>
      </c>
      <c r="I92" s="52">
        <v>-73904</v>
      </c>
    </row>
    <row r="93" spans="1:9" x14ac:dyDescent="0.2">
      <c r="A93" s="372" t="s">
        <v>204</v>
      </c>
      <c r="B93" s="372"/>
      <c r="C93" s="372"/>
      <c r="D93" s="372"/>
      <c r="E93" s="372"/>
      <c r="F93" s="372"/>
      <c r="G93" s="16">
        <v>207</v>
      </c>
      <c r="H93" s="52">
        <v>0</v>
      </c>
      <c r="I93" s="52">
        <v>0</v>
      </c>
    </row>
    <row r="94" spans="1:9" x14ac:dyDescent="0.2">
      <c r="A94" s="372" t="s">
        <v>205</v>
      </c>
      <c r="B94" s="372"/>
      <c r="C94" s="372"/>
      <c r="D94" s="372"/>
      <c r="E94" s="372"/>
      <c r="F94" s="372"/>
      <c r="G94" s="16">
        <v>208</v>
      </c>
      <c r="H94" s="52">
        <v>0</v>
      </c>
      <c r="I94" s="52">
        <v>0</v>
      </c>
    </row>
    <row r="95" spans="1:9" ht="20.45" customHeight="1" x14ac:dyDescent="0.2">
      <c r="A95" s="372" t="s">
        <v>206</v>
      </c>
      <c r="B95" s="372"/>
      <c r="C95" s="372"/>
      <c r="D95" s="372"/>
      <c r="E95" s="372"/>
      <c r="F95" s="372"/>
      <c r="G95" s="16">
        <v>209</v>
      </c>
      <c r="H95" s="52">
        <v>0</v>
      </c>
      <c r="I95" s="52">
        <v>0</v>
      </c>
    </row>
    <row r="96" spans="1:9" x14ac:dyDescent="0.2">
      <c r="A96" s="372" t="s">
        <v>207</v>
      </c>
      <c r="B96" s="372"/>
      <c r="C96" s="372"/>
      <c r="D96" s="372"/>
      <c r="E96" s="372"/>
      <c r="F96" s="372"/>
      <c r="G96" s="16">
        <v>210</v>
      </c>
      <c r="H96" s="52">
        <v>0</v>
      </c>
      <c r="I96" s="52">
        <v>0</v>
      </c>
    </row>
    <row r="97" spans="1:9" x14ac:dyDescent="0.2">
      <c r="A97" s="372" t="s">
        <v>208</v>
      </c>
      <c r="B97" s="372"/>
      <c r="C97" s="372"/>
      <c r="D97" s="372"/>
      <c r="E97" s="372"/>
      <c r="F97" s="372"/>
      <c r="G97" s="16">
        <v>211</v>
      </c>
      <c r="H97" s="52">
        <v>0</v>
      </c>
      <c r="I97" s="52">
        <v>0</v>
      </c>
    </row>
    <row r="98" spans="1:9" x14ac:dyDescent="0.2">
      <c r="A98" s="371" t="s">
        <v>127</v>
      </c>
      <c r="B98" s="371"/>
      <c r="C98" s="371"/>
      <c r="D98" s="371"/>
      <c r="E98" s="371"/>
      <c r="F98" s="371"/>
      <c r="G98" s="16">
        <v>212</v>
      </c>
      <c r="H98" s="52">
        <v>-216991</v>
      </c>
      <c r="I98" s="52">
        <v>-13303</v>
      </c>
    </row>
    <row r="99" spans="1:9" ht="27.6" customHeight="1" x14ac:dyDescent="0.2">
      <c r="A99" s="363" t="s">
        <v>209</v>
      </c>
      <c r="B99" s="363"/>
      <c r="C99" s="363"/>
      <c r="D99" s="363"/>
      <c r="E99" s="363"/>
      <c r="F99" s="363"/>
      <c r="G99" s="17">
        <v>213</v>
      </c>
      <c r="H99" s="53">
        <f>H89-H98</f>
        <v>-843809</v>
      </c>
      <c r="I99" s="53">
        <f>I89-I98</f>
        <v>-60601</v>
      </c>
    </row>
    <row r="100" spans="1:9" x14ac:dyDescent="0.2">
      <c r="A100" s="364" t="s">
        <v>210</v>
      </c>
      <c r="B100" s="364"/>
      <c r="C100" s="364"/>
      <c r="D100" s="364"/>
      <c r="E100" s="364"/>
      <c r="F100" s="364"/>
      <c r="G100" s="18">
        <v>214</v>
      </c>
      <c r="H100" s="54">
        <f>H88+H99</f>
        <v>376163096</v>
      </c>
      <c r="I100" s="54">
        <f>I88+I99</f>
        <v>-308610280</v>
      </c>
    </row>
    <row r="101" spans="1:9" x14ac:dyDescent="0.2">
      <c r="A101" s="333" t="s">
        <v>211</v>
      </c>
      <c r="B101" s="333"/>
      <c r="C101" s="333"/>
      <c r="D101" s="333"/>
      <c r="E101" s="333"/>
      <c r="F101" s="333"/>
      <c r="G101" s="365"/>
      <c r="H101" s="365"/>
      <c r="I101" s="365"/>
    </row>
    <row r="102" spans="1:9" x14ac:dyDescent="0.2">
      <c r="A102" s="366" t="s">
        <v>212</v>
      </c>
      <c r="B102" s="366"/>
      <c r="C102" s="366"/>
      <c r="D102" s="366"/>
      <c r="E102" s="366"/>
      <c r="F102" s="366"/>
      <c r="G102" s="17">
        <v>215</v>
      </c>
      <c r="H102" s="53">
        <f>H103+H104</f>
        <v>0</v>
      </c>
      <c r="I102" s="53">
        <f>I103+I104</f>
        <v>0</v>
      </c>
    </row>
    <row r="103" spans="1:9" x14ac:dyDescent="0.2">
      <c r="A103" s="367" t="s">
        <v>125</v>
      </c>
      <c r="B103" s="367"/>
      <c r="C103" s="367"/>
      <c r="D103" s="367"/>
      <c r="E103" s="367"/>
      <c r="F103" s="367"/>
      <c r="G103" s="16">
        <v>216</v>
      </c>
      <c r="H103" s="52">
        <v>0</v>
      </c>
      <c r="I103" s="52">
        <v>0</v>
      </c>
    </row>
    <row r="104" spans="1:9" x14ac:dyDescent="0.2">
      <c r="A104" s="368" t="s">
        <v>213</v>
      </c>
      <c r="B104" s="368"/>
      <c r="C104" s="368"/>
      <c r="D104" s="368"/>
      <c r="E104" s="368"/>
      <c r="F104" s="368"/>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H58" sqref="H58:I58"/>
    </sheetView>
  </sheetViews>
  <sheetFormatPr defaultColWidth="9.140625" defaultRowHeight="12.75" x14ac:dyDescent="0.2"/>
  <cols>
    <col min="1" max="6" width="9.140625" style="11"/>
    <col min="7" max="7" width="9.140625" style="23"/>
    <col min="8" max="9" width="16.28515625" style="55" customWidth="1"/>
    <col min="10" max="16384" width="9.140625" style="11"/>
  </cols>
  <sheetData>
    <row r="1" spans="1:9" x14ac:dyDescent="0.2">
      <c r="A1" s="383" t="s">
        <v>214</v>
      </c>
      <c r="B1" s="411"/>
      <c r="C1" s="411"/>
      <c r="D1" s="411"/>
      <c r="E1" s="411"/>
      <c r="F1" s="411"/>
      <c r="G1" s="411"/>
      <c r="H1" s="411"/>
      <c r="I1" s="411"/>
    </row>
    <row r="2" spans="1:9" ht="12.75" customHeight="1" x14ac:dyDescent="0.2">
      <c r="A2" s="382" t="s">
        <v>445</v>
      </c>
      <c r="B2" s="341"/>
      <c r="C2" s="341"/>
      <c r="D2" s="341"/>
      <c r="E2" s="341"/>
      <c r="F2" s="341"/>
      <c r="G2" s="341"/>
      <c r="H2" s="341"/>
      <c r="I2" s="341"/>
    </row>
    <row r="3" spans="1:9" x14ac:dyDescent="0.2">
      <c r="A3" s="413" t="s">
        <v>361</v>
      </c>
      <c r="B3" s="414"/>
      <c r="C3" s="414"/>
      <c r="D3" s="414"/>
      <c r="E3" s="414"/>
      <c r="F3" s="414"/>
      <c r="G3" s="414"/>
      <c r="H3" s="414"/>
      <c r="I3" s="414"/>
    </row>
    <row r="4" spans="1:9" x14ac:dyDescent="0.2">
      <c r="A4" s="412" t="s">
        <v>444</v>
      </c>
      <c r="B4" s="348"/>
      <c r="C4" s="348"/>
      <c r="D4" s="348"/>
      <c r="E4" s="348"/>
      <c r="F4" s="348"/>
      <c r="G4" s="348"/>
      <c r="H4" s="348"/>
      <c r="I4" s="349"/>
    </row>
    <row r="5" spans="1:9" ht="23.25" thickBot="1" x14ac:dyDescent="0.25">
      <c r="A5" s="415" t="s">
        <v>2</v>
      </c>
      <c r="B5" s="416"/>
      <c r="C5" s="416"/>
      <c r="D5" s="416"/>
      <c r="E5" s="416"/>
      <c r="F5" s="417"/>
      <c r="G5" s="13" t="s">
        <v>115</v>
      </c>
      <c r="H5" s="46" t="s">
        <v>377</v>
      </c>
      <c r="I5" s="46" t="s">
        <v>353</v>
      </c>
    </row>
    <row r="6" spans="1:9" x14ac:dyDescent="0.2">
      <c r="A6" s="418">
        <v>1</v>
      </c>
      <c r="B6" s="419"/>
      <c r="C6" s="419"/>
      <c r="D6" s="419"/>
      <c r="E6" s="419"/>
      <c r="F6" s="420"/>
      <c r="G6" s="20">
        <v>2</v>
      </c>
      <c r="H6" s="20" t="s">
        <v>215</v>
      </c>
      <c r="I6" s="20" t="s">
        <v>216</v>
      </c>
    </row>
    <row r="7" spans="1:9" x14ac:dyDescent="0.2">
      <c r="A7" s="390" t="s">
        <v>217</v>
      </c>
      <c r="B7" s="391"/>
      <c r="C7" s="391"/>
      <c r="D7" s="391"/>
      <c r="E7" s="391"/>
      <c r="F7" s="391"/>
      <c r="G7" s="391"/>
      <c r="H7" s="391"/>
      <c r="I7" s="392"/>
    </row>
    <row r="8" spans="1:9" ht="12.75" customHeight="1" x14ac:dyDescent="0.2">
      <c r="A8" s="393" t="s">
        <v>218</v>
      </c>
      <c r="B8" s="394"/>
      <c r="C8" s="394"/>
      <c r="D8" s="394"/>
      <c r="E8" s="394"/>
      <c r="F8" s="395"/>
      <c r="G8" s="21">
        <v>1</v>
      </c>
      <c r="H8" s="47">
        <v>366473536</v>
      </c>
      <c r="I8" s="47">
        <v>-413531986</v>
      </c>
    </row>
    <row r="9" spans="1:9" ht="12.75" customHeight="1" x14ac:dyDescent="0.2">
      <c r="A9" s="408" t="s">
        <v>219</v>
      </c>
      <c r="B9" s="409"/>
      <c r="C9" s="409"/>
      <c r="D9" s="409"/>
      <c r="E9" s="409"/>
      <c r="F9" s="410"/>
      <c r="G9" s="17">
        <v>2</v>
      </c>
      <c r="H9" s="48">
        <f>H10+H11+H12+H13+H14+H15+H16+H17</f>
        <v>314542033</v>
      </c>
      <c r="I9" s="48">
        <f>I10+I11+I12+I13+I14+I15+I16+I17</f>
        <v>509075504</v>
      </c>
    </row>
    <row r="10" spans="1:9" ht="12.75" customHeight="1" x14ac:dyDescent="0.2">
      <c r="A10" s="405" t="s">
        <v>220</v>
      </c>
      <c r="B10" s="406"/>
      <c r="C10" s="406"/>
      <c r="D10" s="406"/>
      <c r="E10" s="406"/>
      <c r="F10" s="407"/>
      <c r="G10" s="22">
        <v>3</v>
      </c>
      <c r="H10" s="49">
        <v>380123705</v>
      </c>
      <c r="I10" s="49">
        <v>391987115</v>
      </c>
    </row>
    <row r="11" spans="1:9" ht="31.15" customHeight="1" x14ac:dyDescent="0.2">
      <c r="A11" s="405" t="s">
        <v>385</v>
      </c>
      <c r="B11" s="406"/>
      <c r="C11" s="406"/>
      <c r="D11" s="406"/>
      <c r="E11" s="406"/>
      <c r="F11" s="407"/>
      <c r="G11" s="22">
        <v>4</v>
      </c>
      <c r="H11" s="49">
        <v>-137506122</v>
      </c>
      <c r="I11" s="49">
        <v>-3978000</v>
      </c>
    </row>
    <row r="12" spans="1:9" ht="28.15" customHeight="1" x14ac:dyDescent="0.2">
      <c r="A12" s="405" t="s">
        <v>386</v>
      </c>
      <c r="B12" s="406"/>
      <c r="C12" s="406"/>
      <c r="D12" s="406"/>
      <c r="E12" s="406"/>
      <c r="F12" s="407"/>
      <c r="G12" s="22">
        <v>5</v>
      </c>
      <c r="H12" s="49">
        <v>141550</v>
      </c>
      <c r="I12" s="49">
        <v>0</v>
      </c>
    </row>
    <row r="13" spans="1:9" ht="12.75" customHeight="1" x14ac:dyDescent="0.2">
      <c r="A13" s="405" t="s">
        <v>221</v>
      </c>
      <c r="B13" s="406"/>
      <c r="C13" s="406"/>
      <c r="D13" s="406"/>
      <c r="E13" s="406"/>
      <c r="F13" s="407"/>
      <c r="G13" s="22">
        <v>6</v>
      </c>
      <c r="H13" s="49">
        <v>-516939</v>
      </c>
      <c r="I13" s="49">
        <v>-507817</v>
      </c>
    </row>
    <row r="14" spans="1:9" ht="12.75" customHeight="1" x14ac:dyDescent="0.2">
      <c r="A14" s="405" t="s">
        <v>222</v>
      </c>
      <c r="B14" s="406"/>
      <c r="C14" s="406"/>
      <c r="D14" s="406"/>
      <c r="E14" s="406"/>
      <c r="F14" s="407"/>
      <c r="G14" s="22">
        <v>7</v>
      </c>
      <c r="H14" s="49">
        <v>51568217</v>
      </c>
      <c r="I14" s="49">
        <v>62034183</v>
      </c>
    </row>
    <row r="15" spans="1:9" ht="12.75" customHeight="1" x14ac:dyDescent="0.2">
      <c r="A15" s="405" t="s">
        <v>223</v>
      </c>
      <c r="B15" s="406"/>
      <c r="C15" s="406"/>
      <c r="D15" s="406"/>
      <c r="E15" s="406"/>
      <c r="F15" s="407"/>
      <c r="G15" s="22">
        <v>8</v>
      </c>
      <c r="H15" s="49">
        <v>6938793</v>
      </c>
      <c r="I15" s="49">
        <v>20421285</v>
      </c>
    </row>
    <row r="16" spans="1:9" ht="12.75" customHeight="1" x14ac:dyDescent="0.2">
      <c r="A16" s="405" t="s">
        <v>224</v>
      </c>
      <c r="B16" s="406"/>
      <c r="C16" s="406"/>
      <c r="D16" s="406"/>
      <c r="E16" s="406"/>
      <c r="F16" s="407"/>
      <c r="G16" s="22">
        <v>9</v>
      </c>
      <c r="H16" s="49">
        <v>4622702</v>
      </c>
      <c r="I16" s="49">
        <v>38603447</v>
      </c>
    </row>
    <row r="17" spans="1:9" ht="27.6" customHeight="1" x14ac:dyDescent="0.2">
      <c r="A17" s="405" t="s">
        <v>225</v>
      </c>
      <c r="B17" s="406"/>
      <c r="C17" s="406"/>
      <c r="D17" s="406"/>
      <c r="E17" s="406"/>
      <c r="F17" s="407"/>
      <c r="G17" s="22">
        <v>10</v>
      </c>
      <c r="H17" s="49">
        <v>9170127</v>
      </c>
      <c r="I17" s="49">
        <v>515291</v>
      </c>
    </row>
    <row r="18" spans="1:9" ht="29.45" customHeight="1" x14ac:dyDescent="0.2">
      <c r="A18" s="384" t="s">
        <v>388</v>
      </c>
      <c r="B18" s="385"/>
      <c r="C18" s="385"/>
      <c r="D18" s="385"/>
      <c r="E18" s="385"/>
      <c r="F18" s="386"/>
      <c r="G18" s="17">
        <v>11</v>
      </c>
      <c r="H18" s="48">
        <f>H8+H9</f>
        <v>681015569</v>
      </c>
      <c r="I18" s="48">
        <f>I8+I9</f>
        <v>95543518</v>
      </c>
    </row>
    <row r="19" spans="1:9" ht="12.75" customHeight="1" x14ac:dyDescent="0.2">
      <c r="A19" s="408" t="s">
        <v>226</v>
      </c>
      <c r="B19" s="409"/>
      <c r="C19" s="409"/>
      <c r="D19" s="409"/>
      <c r="E19" s="409"/>
      <c r="F19" s="410"/>
      <c r="G19" s="17">
        <v>12</v>
      </c>
      <c r="H19" s="48">
        <f>H20+H21+H22+H23</f>
        <v>59705723</v>
      </c>
      <c r="I19" s="48">
        <f>I20+I21+I22+I23</f>
        <v>-105109538</v>
      </c>
    </row>
    <row r="20" spans="1:9" ht="12.75" customHeight="1" x14ac:dyDescent="0.2">
      <c r="A20" s="405" t="s">
        <v>227</v>
      </c>
      <c r="B20" s="406"/>
      <c r="C20" s="406"/>
      <c r="D20" s="406"/>
      <c r="E20" s="406"/>
      <c r="F20" s="407"/>
      <c r="G20" s="22">
        <v>13</v>
      </c>
      <c r="H20" s="49">
        <v>45682363</v>
      </c>
      <c r="I20" s="49">
        <v>-58984649</v>
      </c>
    </row>
    <row r="21" spans="1:9" ht="12.75" customHeight="1" x14ac:dyDescent="0.2">
      <c r="A21" s="405" t="s">
        <v>228</v>
      </c>
      <c r="B21" s="406"/>
      <c r="C21" s="406"/>
      <c r="D21" s="406"/>
      <c r="E21" s="406"/>
      <c r="F21" s="407"/>
      <c r="G21" s="22">
        <v>14</v>
      </c>
      <c r="H21" s="49">
        <v>13508480</v>
      </c>
      <c r="I21" s="49">
        <v>-41213521</v>
      </c>
    </row>
    <row r="22" spans="1:9" ht="12.75" customHeight="1" x14ac:dyDescent="0.2">
      <c r="A22" s="405" t="s">
        <v>229</v>
      </c>
      <c r="B22" s="406"/>
      <c r="C22" s="406"/>
      <c r="D22" s="406"/>
      <c r="E22" s="406"/>
      <c r="F22" s="407"/>
      <c r="G22" s="22">
        <v>15</v>
      </c>
      <c r="H22" s="49">
        <v>514880</v>
      </c>
      <c r="I22" s="49">
        <v>-4911368</v>
      </c>
    </row>
    <row r="23" spans="1:9" ht="12.75" customHeight="1" x14ac:dyDescent="0.2">
      <c r="A23" s="405" t="s">
        <v>230</v>
      </c>
      <c r="B23" s="406"/>
      <c r="C23" s="406"/>
      <c r="D23" s="406"/>
      <c r="E23" s="406"/>
      <c r="F23" s="407"/>
      <c r="G23" s="22">
        <v>16</v>
      </c>
      <c r="H23" s="49">
        <v>0</v>
      </c>
      <c r="I23" s="49">
        <v>0</v>
      </c>
    </row>
    <row r="24" spans="1:9" ht="12.75" customHeight="1" x14ac:dyDescent="0.2">
      <c r="A24" s="384" t="s">
        <v>231</v>
      </c>
      <c r="B24" s="385"/>
      <c r="C24" s="385"/>
      <c r="D24" s="385"/>
      <c r="E24" s="385"/>
      <c r="F24" s="386"/>
      <c r="G24" s="17">
        <v>17</v>
      </c>
      <c r="H24" s="48">
        <f>H18+H19</f>
        <v>740721292</v>
      </c>
      <c r="I24" s="48">
        <f>I18+I19</f>
        <v>-9566020</v>
      </c>
    </row>
    <row r="25" spans="1:9" ht="12.75" customHeight="1" x14ac:dyDescent="0.2">
      <c r="A25" s="396" t="s">
        <v>232</v>
      </c>
      <c r="B25" s="397"/>
      <c r="C25" s="397"/>
      <c r="D25" s="397"/>
      <c r="E25" s="397"/>
      <c r="F25" s="398"/>
      <c r="G25" s="22">
        <v>18</v>
      </c>
      <c r="H25" s="49">
        <v>-49590156</v>
      </c>
      <c r="I25" s="49">
        <v>-27934882</v>
      </c>
    </row>
    <row r="26" spans="1:9" ht="12.75" customHeight="1" x14ac:dyDescent="0.2">
      <c r="A26" s="396" t="s">
        <v>233</v>
      </c>
      <c r="B26" s="397"/>
      <c r="C26" s="397"/>
      <c r="D26" s="397"/>
      <c r="E26" s="397"/>
      <c r="F26" s="398"/>
      <c r="G26" s="22">
        <v>19</v>
      </c>
      <c r="H26" s="49">
        <v>9342</v>
      </c>
      <c r="I26" s="49">
        <v>0</v>
      </c>
    </row>
    <row r="27" spans="1:9" ht="28.9" customHeight="1" x14ac:dyDescent="0.2">
      <c r="A27" s="387" t="s">
        <v>234</v>
      </c>
      <c r="B27" s="388"/>
      <c r="C27" s="388"/>
      <c r="D27" s="388"/>
      <c r="E27" s="388"/>
      <c r="F27" s="389"/>
      <c r="G27" s="18">
        <v>20</v>
      </c>
      <c r="H27" s="50">
        <f>H24+H25+H26</f>
        <v>691140478</v>
      </c>
      <c r="I27" s="50">
        <f>I24+I25+I26</f>
        <v>-37500902</v>
      </c>
    </row>
    <row r="28" spans="1:9" x14ac:dyDescent="0.2">
      <c r="A28" s="390" t="s">
        <v>235</v>
      </c>
      <c r="B28" s="391"/>
      <c r="C28" s="391"/>
      <c r="D28" s="391"/>
      <c r="E28" s="391"/>
      <c r="F28" s="391"/>
      <c r="G28" s="391"/>
      <c r="H28" s="391"/>
      <c r="I28" s="392"/>
    </row>
    <row r="29" spans="1:9" ht="23.45" customHeight="1" x14ac:dyDescent="0.2">
      <c r="A29" s="393" t="s">
        <v>236</v>
      </c>
      <c r="B29" s="394"/>
      <c r="C29" s="394"/>
      <c r="D29" s="394"/>
      <c r="E29" s="394"/>
      <c r="F29" s="395"/>
      <c r="G29" s="21">
        <v>21</v>
      </c>
      <c r="H29" s="51">
        <v>241471194</v>
      </c>
      <c r="I29" s="51">
        <v>8932090</v>
      </c>
    </row>
    <row r="30" spans="1:9" ht="12.75" customHeight="1" x14ac:dyDescent="0.2">
      <c r="A30" s="396" t="s">
        <v>237</v>
      </c>
      <c r="B30" s="397"/>
      <c r="C30" s="397"/>
      <c r="D30" s="397"/>
      <c r="E30" s="397"/>
      <c r="F30" s="398"/>
      <c r="G30" s="22">
        <v>22</v>
      </c>
      <c r="H30" s="52">
        <v>1430785</v>
      </c>
      <c r="I30" s="52">
        <v>0</v>
      </c>
    </row>
    <row r="31" spans="1:9" ht="12.75" customHeight="1" x14ac:dyDescent="0.2">
      <c r="A31" s="396" t="s">
        <v>238</v>
      </c>
      <c r="B31" s="397"/>
      <c r="C31" s="397"/>
      <c r="D31" s="397"/>
      <c r="E31" s="397"/>
      <c r="F31" s="398"/>
      <c r="G31" s="22">
        <v>23</v>
      </c>
      <c r="H31" s="52">
        <v>557681</v>
      </c>
      <c r="I31" s="52">
        <v>489691</v>
      </c>
    </row>
    <row r="32" spans="1:9" ht="12.75" customHeight="1" x14ac:dyDescent="0.2">
      <c r="A32" s="396" t="s">
        <v>239</v>
      </c>
      <c r="B32" s="397"/>
      <c r="C32" s="397"/>
      <c r="D32" s="397"/>
      <c r="E32" s="397"/>
      <c r="F32" s="398"/>
      <c r="G32" s="22">
        <v>24</v>
      </c>
      <c r="H32" s="52">
        <v>8790336</v>
      </c>
      <c r="I32" s="52">
        <v>0</v>
      </c>
    </row>
    <row r="33" spans="1:9" ht="12.75" customHeight="1" x14ac:dyDescent="0.2">
      <c r="A33" s="396" t="s">
        <v>240</v>
      </c>
      <c r="B33" s="397"/>
      <c r="C33" s="397"/>
      <c r="D33" s="397"/>
      <c r="E33" s="397"/>
      <c r="F33" s="398"/>
      <c r="G33" s="22">
        <v>25</v>
      </c>
      <c r="H33" s="52">
        <v>60931237</v>
      </c>
      <c r="I33" s="52">
        <v>189339</v>
      </c>
    </row>
    <row r="34" spans="1:9" ht="12.75" customHeight="1" x14ac:dyDescent="0.2">
      <c r="A34" s="396" t="s">
        <v>241</v>
      </c>
      <c r="B34" s="397"/>
      <c r="C34" s="397"/>
      <c r="D34" s="397"/>
      <c r="E34" s="397"/>
      <c r="F34" s="398"/>
      <c r="G34" s="22">
        <v>26</v>
      </c>
      <c r="H34" s="52">
        <v>0</v>
      </c>
      <c r="I34" s="52">
        <v>0</v>
      </c>
    </row>
    <row r="35" spans="1:9" ht="27.6" customHeight="1" x14ac:dyDescent="0.2">
      <c r="A35" s="384" t="s">
        <v>242</v>
      </c>
      <c r="B35" s="385"/>
      <c r="C35" s="385"/>
      <c r="D35" s="385"/>
      <c r="E35" s="385"/>
      <c r="F35" s="386"/>
      <c r="G35" s="17">
        <v>27</v>
      </c>
      <c r="H35" s="53">
        <f>H29+H30+H31+H32+H33+H34</f>
        <v>313181233</v>
      </c>
      <c r="I35" s="53">
        <f>I29+I30+I31+I32+I33+I34</f>
        <v>9611120</v>
      </c>
    </row>
    <row r="36" spans="1:9" ht="26.45" customHeight="1" x14ac:dyDescent="0.2">
      <c r="A36" s="396" t="s">
        <v>243</v>
      </c>
      <c r="B36" s="397"/>
      <c r="C36" s="397"/>
      <c r="D36" s="397"/>
      <c r="E36" s="397"/>
      <c r="F36" s="398"/>
      <c r="G36" s="22">
        <v>28</v>
      </c>
      <c r="H36" s="52">
        <v>-753941548</v>
      </c>
      <c r="I36" s="52">
        <v>-428835136</v>
      </c>
    </row>
    <row r="37" spans="1:9" ht="12.75" customHeight="1" x14ac:dyDescent="0.2">
      <c r="A37" s="396" t="s">
        <v>244</v>
      </c>
      <c r="B37" s="397"/>
      <c r="C37" s="397"/>
      <c r="D37" s="397"/>
      <c r="E37" s="397"/>
      <c r="F37" s="398"/>
      <c r="G37" s="22">
        <v>29</v>
      </c>
      <c r="H37" s="52">
        <v>0</v>
      </c>
      <c r="I37" s="52">
        <v>0</v>
      </c>
    </row>
    <row r="38" spans="1:9" ht="12.75" customHeight="1" x14ac:dyDescent="0.2">
      <c r="A38" s="396" t="s">
        <v>245</v>
      </c>
      <c r="B38" s="397"/>
      <c r="C38" s="397"/>
      <c r="D38" s="397"/>
      <c r="E38" s="397"/>
      <c r="F38" s="398"/>
      <c r="G38" s="22">
        <v>30</v>
      </c>
      <c r="H38" s="52">
        <v>-60957764</v>
      </c>
      <c r="I38" s="52">
        <v>-211896</v>
      </c>
    </row>
    <row r="39" spans="1:9" ht="12.75" customHeight="1" x14ac:dyDescent="0.2">
      <c r="A39" s="396" t="s">
        <v>246</v>
      </c>
      <c r="B39" s="397"/>
      <c r="C39" s="397"/>
      <c r="D39" s="397"/>
      <c r="E39" s="397"/>
      <c r="F39" s="398"/>
      <c r="G39" s="22">
        <v>31</v>
      </c>
      <c r="H39" s="52">
        <v>-111127097</v>
      </c>
      <c r="I39" s="52">
        <v>0</v>
      </c>
    </row>
    <row r="40" spans="1:9" ht="12.75" customHeight="1" x14ac:dyDescent="0.2">
      <c r="A40" s="396" t="s">
        <v>247</v>
      </c>
      <c r="B40" s="397"/>
      <c r="C40" s="397"/>
      <c r="D40" s="397"/>
      <c r="E40" s="397"/>
      <c r="F40" s="398"/>
      <c r="G40" s="22">
        <v>32</v>
      </c>
      <c r="H40" s="52">
        <v>-47191530</v>
      </c>
      <c r="I40" s="52">
        <v>0</v>
      </c>
    </row>
    <row r="41" spans="1:9" ht="22.9" customHeight="1" x14ac:dyDescent="0.2">
      <c r="A41" s="384" t="s">
        <v>248</v>
      </c>
      <c r="B41" s="385"/>
      <c r="C41" s="385"/>
      <c r="D41" s="385"/>
      <c r="E41" s="385"/>
      <c r="F41" s="386"/>
      <c r="G41" s="17">
        <v>33</v>
      </c>
      <c r="H41" s="53">
        <f>H36+H37+H38+H39+H40</f>
        <v>-973217939</v>
      </c>
      <c r="I41" s="53">
        <f>I36+I37+I38+I39+I40</f>
        <v>-429047032</v>
      </c>
    </row>
    <row r="42" spans="1:9" ht="30.6" customHeight="1" x14ac:dyDescent="0.2">
      <c r="A42" s="387" t="s">
        <v>249</v>
      </c>
      <c r="B42" s="388"/>
      <c r="C42" s="388"/>
      <c r="D42" s="388"/>
      <c r="E42" s="388"/>
      <c r="F42" s="389"/>
      <c r="G42" s="18">
        <v>34</v>
      </c>
      <c r="H42" s="54">
        <f>H35+H41</f>
        <v>-660036706</v>
      </c>
      <c r="I42" s="54">
        <f>I35+I41</f>
        <v>-419435912</v>
      </c>
    </row>
    <row r="43" spans="1:9" x14ac:dyDescent="0.2">
      <c r="A43" s="390" t="s">
        <v>250</v>
      </c>
      <c r="B43" s="391"/>
      <c r="C43" s="391"/>
      <c r="D43" s="391"/>
      <c r="E43" s="391"/>
      <c r="F43" s="391"/>
      <c r="G43" s="391"/>
      <c r="H43" s="391"/>
      <c r="I43" s="392"/>
    </row>
    <row r="44" spans="1:9" ht="12.75" customHeight="1" x14ac:dyDescent="0.2">
      <c r="A44" s="393" t="s">
        <v>251</v>
      </c>
      <c r="B44" s="394"/>
      <c r="C44" s="394"/>
      <c r="D44" s="394"/>
      <c r="E44" s="394"/>
      <c r="F44" s="395"/>
      <c r="G44" s="21">
        <v>35</v>
      </c>
      <c r="H44" s="51">
        <v>0</v>
      </c>
      <c r="I44" s="51">
        <v>0</v>
      </c>
    </row>
    <row r="45" spans="1:9" ht="27.6" customHeight="1" x14ac:dyDescent="0.2">
      <c r="A45" s="396" t="s">
        <v>252</v>
      </c>
      <c r="B45" s="397"/>
      <c r="C45" s="397"/>
      <c r="D45" s="397"/>
      <c r="E45" s="397"/>
      <c r="F45" s="398"/>
      <c r="G45" s="22">
        <v>36</v>
      </c>
      <c r="H45" s="52">
        <v>0</v>
      </c>
      <c r="I45" s="52">
        <v>0</v>
      </c>
    </row>
    <row r="46" spans="1:9" ht="12.75" customHeight="1" x14ac:dyDescent="0.2">
      <c r="A46" s="396" t="s">
        <v>253</v>
      </c>
      <c r="B46" s="397"/>
      <c r="C46" s="397"/>
      <c r="D46" s="397"/>
      <c r="E46" s="397"/>
      <c r="F46" s="398"/>
      <c r="G46" s="22">
        <v>37</v>
      </c>
      <c r="H46" s="52">
        <v>519662929</v>
      </c>
      <c r="I46" s="52">
        <v>776471599</v>
      </c>
    </row>
    <row r="47" spans="1:9" ht="12.75" customHeight="1" x14ac:dyDescent="0.2">
      <c r="A47" s="396" t="s">
        <v>254</v>
      </c>
      <c r="B47" s="397"/>
      <c r="C47" s="397"/>
      <c r="D47" s="397"/>
      <c r="E47" s="397"/>
      <c r="F47" s="398"/>
      <c r="G47" s="22">
        <v>38</v>
      </c>
      <c r="H47" s="52">
        <v>0</v>
      </c>
      <c r="I47" s="52">
        <v>3389999</v>
      </c>
    </row>
    <row r="48" spans="1:9" ht="25.9" customHeight="1" x14ac:dyDescent="0.2">
      <c r="A48" s="384" t="s">
        <v>255</v>
      </c>
      <c r="B48" s="385"/>
      <c r="C48" s="385"/>
      <c r="D48" s="385"/>
      <c r="E48" s="385"/>
      <c r="F48" s="386"/>
      <c r="G48" s="17">
        <v>39</v>
      </c>
      <c r="H48" s="53">
        <f>H44+H45+H46+H47</f>
        <v>519662929</v>
      </c>
      <c r="I48" s="53">
        <f>I44+I45+I46+I47</f>
        <v>779861598</v>
      </c>
    </row>
    <row r="49" spans="1:9" ht="24.6" customHeight="1" x14ac:dyDescent="0.2">
      <c r="A49" s="396" t="s">
        <v>387</v>
      </c>
      <c r="B49" s="397"/>
      <c r="C49" s="397"/>
      <c r="D49" s="397"/>
      <c r="E49" s="397"/>
      <c r="F49" s="398"/>
      <c r="G49" s="22">
        <v>40</v>
      </c>
      <c r="H49" s="52">
        <v>-304739929</v>
      </c>
      <c r="I49" s="52">
        <v>-43659164</v>
      </c>
    </row>
    <row r="50" spans="1:9" ht="12.75" customHeight="1" x14ac:dyDescent="0.2">
      <c r="A50" s="396" t="s">
        <v>256</v>
      </c>
      <c r="B50" s="397"/>
      <c r="C50" s="397"/>
      <c r="D50" s="397"/>
      <c r="E50" s="397"/>
      <c r="F50" s="398"/>
      <c r="G50" s="22">
        <v>41</v>
      </c>
      <c r="H50" s="52">
        <v>-122586614</v>
      </c>
      <c r="I50" s="52">
        <v>0</v>
      </c>
    </row>
    <row r="51" spans="1:9" ht="12.75" customHeight="1" x14ac:dyDescent="0.2">
      <c r="A51" s="396" t="s">
        <v>257</v>
      </c>
      <c r="B51" s="397"/>
      <c r="C51" s="397"/>
      <c r="D51" s="397"/>
      <c r="E51" s="397"/>
      <c r="F51" s="398"/>
      <c r="G51" s="22">
        <v>42</v>
      </c>
      <c r="H51" s="52">
        <v>0</v>
      </c>
      <c r="I51" s="52">
        <v>0</v>
      </c>
    </row>
    <row r="52" spans="1:9" ht="26.45" customHeight="1" x14ac:dyDescent="0.2">
      <c r="A52" s="396" t="s">
        <v>258</v>
      </c>
      <c r="B52" s="397"/>
      <c r="C52" s="397"/>
      <c r="D52" s="397"/>
      <c r="E52" s="397"/>
      <c r="F52" s="398"/>
      <c r="G52" s="22">
        <v>43</v>
      </c>
      <c r="H52" s="52">
        <v>-39396089</v>
      </c>
      <c r="I52" s="52">
        <v>0</v>
      </c>
    </row>
    <row r="53" spans="1:9" ht="12.75" customHeight="1" x14ac:dyDescent="0.2">
      <c r="A53" s="396" t="s">
        <v>259</v>
      </c>
      <c r="B53" s="397"/>
      <c r="C53" s="397"/>
      <c r="D53" s="397"/>
      <c r="E53" s="397"/>
      <c r="F53" s="398"/>
      <c r="G53" s="22">
        <v>44</v>
      </c>
      <c r="H53" s="52">
        <v>-4727943</v>
      </c>
      <c r="I53" s="52">
        <v>-4141654</v>
      </c>
    </row>
    <row r="54" spans="1:9" ht="27.6" customHeight="1" x14ac:dyDescent="0.2">
      <c r="A54" s="384" t="s">
        <v>260</v>
      </c>
      <c r="B54" s="385"/>
      <c r="C54" s="385"/>
      <c r="D54" s="385"/>
      <c r="E54" s="385"/>
      <c r="F54" s="386"/>
      <c r="G54" s="17">
        <v>45</v>
      </c>
      <c r="H54" s="53">
        <f>H49+H50+H51+H52+H53</f>
        <v>-471450575</v>
      </c>
      <c r="I54" s="53">
        <f>I49+I50+I51+I52+I53</f>
        <v>-47800818</v>
      </c>
    </row>
    <row r="55" spans="1:9" ht="27.6" customHeight="1" x14ac:dyDescent="0.2">
      <c r="A55" s="399" t="s">
        <v>261</v>
      </c>
      <c r="B55" s="400"/>
      <c r="C55" s="400"/>
      <c r="D55" s="400"/>
      <c r="E55" s="400"/>
      <c r="F55" s="401"/>
      <c r="G55" s="17">
        <v>46</v>
      </c>
      <c r="H55" s="53">
        <f>H48+H54</f>
        <v>48212354</v>
      </c>
      <c r="I55" s="53">
        <f>I48+I54</f>
        <v>732060780</v>
      </c>
    </row>
    <row r="56" spans="1:9" x14ac:dyDescent="0.2">
      <c r="A56" s="335" t="s">
        <v>262</v>
      </c>
      <c r="B56" s="336"/>
      <c r="C56" s="336"/>
      <c r="D56" s="336"/>
      <c r="E56" s="336"/>
      <c r="F56" s="337"/>
      <c r="G56" s="22">
        <v>47</v>
      </c>
      <c r="H56" s="52">
        <v>0</v>
      </c>
      <c r="I56" s="52">
        <v>0</v>
      </c>
    </row>
    <row r="57" spans="1:9" ht="27" customHeight="1" x14ac:dyDescent="0.2">
      <c r="A57" s="399" t="s">
        <v>263</v>
      </c>
      <c r="B57" s="400"/>
      <c r="C57" s="400"/>
      <c r="D57" s="400"/>
      <c r="E57" s="400"/>
      <c r="F57" s="401"/>
      <c r="G57" s="17">
        <v>48</v>
      </c>
      <c r="H57" s="53">
        <f>H27+H42+H55+H56</f>
        <v>79316126</v>
      </c>
      <c r="I57" s="53">
        <f>I27+I42+I55+I56</f>
        <v>275123966</v>
      </c>
    </row>
    <row r="58" spans="1:9" ht="15.6" customHeight="1" x14ac:dyDescent="0.2">
      <c r="A58" s="402" t="s">
        <v>264</v>
      </c>
      <c r="B58" s="403"/>
      <c r="C58" s="403"/>
      <c r="D58" s="403"/>
      <c r="E58" s="403"/>
      <c r="F58" s="404"/>
      <c r="G58" s="22">
        <v>49</v>
      </c>
      <c r="H58" s="52">
        <v>168533146</v>
      </c>
      <c r="I58" s="52">
        <v>247849272</v>
      </c>
    </row>
    <row r="59" spans="1:9" ht="28.9" customHeight="1" x14ac:dyDescent="0.2">
      <c r="A59" s="387" t="s">
        <v>265</v>
      </c>
      <c r="B59" s="388"/>
      <c r="C59" s="388"/>
      <c r="D59" s="388"/>
      <c r="E59" s="388"/>
      <c r="F59" s="389"/>
      <c r="G59" s="18">
        <v>50</v>
      </c>
      <c r="H59" s="54">
        <f>H57+H58</f>
        <v>247849272</v>
      </c>
      <c r="I59" s="54">
        <f>I57+I58</f>
        <v>522973238</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5" zoomScale="110" zoomScaleNormal="100" workbookViewId="0">
      <selection activeCell="H50" sqref="H50:I50"/>
    </sheetView>
  </sheetViews>
  <sheetFormatPr defaultRowHeight="12.75" x14ac:dyDescent="0.2"/>
  <cols>
    <col min="1" max="7" width="9.140625" style="11"/>
    <col min="8" max="9" width="14.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83" t="s">
        <v>266</v>
      </c>
      <c r="B1" s="411"/>
      <c r="C1" s="411"/>
      <c r="D1" s="411"/>
      <c r="E1" s="411"/>
      <c r="F1" s="411"/>
      <c r="G1" s="411"/>
      <c r="H1" s="411"/>
      <c r="I1" s="411"/>
    </row>
    <row r="2" spans="1:9" ht="12.75" customHeight="1" x14ac:dyDescent="0.2">
      <c r="A2" s="382" t="s">
        <v>409</v>
      </c>
      <c r="B2" s="341"/>
      <c r="C2" s="341"/>
      <c r="D2" s="341"/>
      <c r="E2" s="341"/>
      <c r="F2" s="341"/>
      <c r="G2" s="341"/>
      <c r="H2" s="341"/>
      <c r="I2" s="341"/>
    </row>
    <row r="3" spans="1:9" x14ac:dyDescent="0.2">
      <c r="A3" s="413" t="s">
        <v>361</v>
      </c>
      <c r="B3" s="421"/>
      <c r="C3" s="421"/>
      <c r="D3" s="421"/>
      <c r="E3" s="421"/>
      <c r="F3" s="421"/>
      <c r="G3" s="421"/>
      <c r="H3" s="421"/>
      <c r="I3" s="421"/>
    </row>
    <row r="4" spans="1:9" x14ac:dyDescent="0.2">
      <c r="A4" s="412" t="s">
        <v>410</v>
      </c>
      <c r="B4" s="348"/>
      <c r="C4" s="348"/>
      <c r="D4" s="348"/>
      <c r="E4" s="348"/>
      <c r="F4" s="348"/>
      <c r="G4" s="348"/>
      <c r="H4" s="348"/>
      <c r="I4" s="349"/>
    </row>
    <row r="5" spans="1:9" ht="34.5" thickBot="1" x14ac:dyDescent="0.25">
      <c r="A5" s="415" t="s">
        <v>2</v>
      </c>
      <c r="B5" s="416"/>
      <c r="C5" s="416"/>
      <c r="D5" s="416"/>
      <c r="E5" s="416"/>
      <c r="F5" s="417"/>
      <c r="G5" s="12" t="s">
        <v>115</v>
      </c>
      <c r="H5" s="46" t="s">
        <v>377</v>
      </c>
      <c r="I5" s="46" t="s">
        <v>353</v>
      </c>
    </row>
    <row r="6" spans="1:9" x14ac:dyDescent="0.2">
      <c r="A6" s="418">
        <v>1</v>
      </c>
      <c r="B6" s="419"/>
      <c r="C6" s="419"/>
      <c r="D6" s="419"/>
      <c r="E6" s="419"/>
      <c r="F6" s="420"/>
      <c r="G6" s="14">
        <v>2</v>
      </c>
      <c r="H6" s="20" t="s">
        <v>215</v>
      </c>
      <c r="I6" s="20" t="s">
        <v>216</v>
      </c>
    </row>
    <row r="7" spans="1:9" x14ac:dyDescent="0.2">
      <c r="A7" s="390" t="s">
        <v>217</v>
      </c>
      <c r="B7" s="425"/>
      <c r="C7" s="425"/>
      <c r="D7" s="425"/>
      <c r="E7" s="425"/>
      <c r="F7" s="425"/>
      <c r="G7" s="425"/>
      <c r="H7" s="425"/>
      <c r="I7" s="426"/>
    </row>
    <row r="8" spans="1:9" x14ac:dyDescent="0.2">
      <c r="A8" s="427" t="s">
        <v>267</v>
      </c>
      <c r="B8" s="427"/>
      <c r="C8" s="427"/>
      <c r="D8" s="427"/>
      <c r="E8" s="427"/>
      <c r="F8" s="427"/>
      <c r="G8" s="15">
        <v>1</v>
      </c>
      <c r="H8" s="51">
        <v>0</v>
      </c>
      <c r="I8" s="51">
        <v>0</v>
      </c>
    </row>
    <row r="9" spans="1:9" x14ac:dyDescent="0.2">
      <c r="A9" s="372" t="s">
        <v>268</v>
      </c>
      <c r="B9" s="372"/>
      <c r="C9" s="372"/>
      <c r="D9" s="372"/>
      <c r="E9" s="372"/>
      <c r="F9" s="372"/>
      <c r="G9" s="16">
        <v>2</v>
      </c>
      <c r="H9" s="51">
        <v>0</v>
      </c>
      <c r="I9" s="51">
        <v>0</v>
      </c>
    </row>
    <row r="10" spans="1:9" x14ac:dyDescent="0.2">
      <c r="A10" s="372" t="s">
        <v>269</v>
      </c>
      <c r="B10" s="372"/>
      <c r="C10" s="372"/>
      <c r="D10" s="372"/>
      <c r="E10" s="372"/>
      <c r="F10" s="372"/>
      <c r="G10" s="16">
        <v>3</v>
      </c>
      <c r="H10" s="51">
        <v>0</v>
      </c>
      <c r="I10" s="51">
        <v>0</v>
      </c>
    </row>
    <row r="11" spans="1:9" x14ac:dyDescent="0.2">
      <c r="A11" s="372" t="s">
        <v>270</v>
      </c>
      <c r="B11" s="372"/>
      <c r="C11" s="372"/>
      <c r="D11" s="372"/>
      <c r="E11" s="372"/>
      <c r="F11" s="372"/>
      <c r="G11" s="16">
        <v>4</v>
      </c>
      <c r="H11" s="51">
        <v>0</v>
      </c>
      <c r="I11" s="51">
        <v>0</v>
      </c>
    </row>
    <row r="12" spans="1:9" x14ac:dyDescent="0.2">
      <c r="A12" s="372" t="s">
        <v>271</v>
      </c>
      <c r="B12" s="372"/>
      <c r="C12" s="372"/>
      <c r="D12" s="372"/>
      <c r="E12" s="372"/>
      <c r="F12" s="372"/>
      <c r="G12" s="16">
        <v>5</v>
      </c>
      <c r="H12" s="51">
        <v>0</v>
      </c>
      <c r="I12" s="51">
        <v>0</v>
      </c>
    </row>
    <row r="13" spans="1:9" x14ac:dyDescent="0.2">
      <c r="A13" s="372" t="s">
        <v>272</v>
      </c>
      <c r="B13" s="372"/>
      <c r="C13" s="372"/>
      <c r="D13" s="372"/>
      <c r="E13" s="372"/>
      <c r="F13" s="372"/>
      <c r="G13" s="16">
        <v>6</v>
      </c>
      <c r="H13" s="51">
        <v>0</v>
      </c>
      <c r="I13" s="51">
        <v>0</v>
      </c>
    </row>
    <row r="14" spans="1:9" x14ac:dyDescent="0.2">
      <c r="A14" s="372" t="s">
        <v>273</v>
      </c>
      <c r="B14" s="372"/>
      <c r="C14" s="372"/>
      <c r="D14" s="372"/>
      <c r="E14" s="372"/>
      <c r="F14" s="372"/>
      <c r="G14" s="16">
        <v>7</v>
      </c>
      <c r="H14" s="51">
        <v>0</v>
      </c>
      <c r="I14" s="51">
        <v>0</v>
      </c>
    </row>
    <row r="15" spans="1:9" x14ac:dyDescent="0.2">
      <c r="A15" s="372" t="s">
        <v>274</v>
      </c>
      <c r="B15" s="372"/>
      <c r="C15" s="372"/>
      <c r="D15" s="372"/>
      <c r="E15" s="372"/>
      <c r="F15" s="372"/>
      <c r="G15" s="16">
        <v>8</v>
      </c>
      <c r="H15" s="51">
        <v>0</v>
      </c>
      <c r="I15" s="51">
        <v>0</v>
      </c>
    </row>
    <row r="16" spans="1:9" x14ac:dyDescent="0.2">
      <c r="A16" s="363" t="s">
        <v>275</v>
      </c>
      <c r="B16" s="363"/>
      <c r="C16" s="363"/>
      <c r="D16" s="363"/>
      <c r="E16" s="363"/>
      <c r="F16" s="363"/>
      <c r="G16" s="17">
        <v>9</v>
      </c>
      <c r="H16" s="53">
        <f>SUM(H8:H15)</f>
        <v>0</v>
      </c>
      <c r="I16" s="53">
        <f>SUM(I8:I15)</f>
        <v>0</v>
      </c>
    </row>
    <row r="17" spans="1:9" x14ac:dyDescent="0.2">
      <c r="A17" s="372" t="s">
        <v>276</v>
      </c>
      <c r="B17" s="372"/>
      <c r="C17" s="372"/>
      <c r="D17" s="372"/>
      <c r="E17" s="372"/>
      <c r="F17" s="372"/>
      <c r="G17" s="16">
        <v>10</v>
      </c>
      <c r="H17" s="51">
        <v>0</v>
      </c>
      <c r="I17" s="51">
        <v>0</v>
      </c>
    </row>
    <row r="18" spans="1:9" x14ac:dyDescent="0.2">
      <c r="A18" s="372" t="s">
        <v>277</v>
      </c>
      <c r="B18" s="372"/>
      <c r="C18" s="372"/>
      <c r="D18" s="372"/>
      <c r="E18" s="372"/>
      <c r="F18" s="372"/>
      <c r="G18" s="16">
        <v>11</v>
      </c>
      <c r="H18" s="51">
        <v>0</v>
      </c>
      <c r="I18" s="51">
        <v>0</v>
      </c>
    </row>
    <row r="19" spans="1:9" ht="25.9" customHeight="1" x14ac:dyDescent="0.2">
      <c r="A19" s="424" t="s">
        <v>278</v>
      </c>
      <c r="B19" s="424"/>
      <c r="C19" s="424"/>
      <c r="D19" s="424"/>
      <c r="E19" s="424"/>
      <c r="F19" s="424"/>
      <c r="G19" s="18">
        <v>12</v>
      </c>
      <c r="H19" s="54">
        <f>H16+H17+H18</f>
        <v>0</v>
      </c>
      <c r="I19" s="54">
        <f>I16+I17+I18</f>
        <v>0</v>
      </c>
    </row>
    <row r="20" spans="1:9" x14ac:dyDescent="0.2">
      <c r="A20" s="390" t="s">
        <v>235</v>
      </c>
      <c r="B20" s="425"/>
      <c r="C20" s="425"/>
      <c r="D20" s="425"/>
      <c r="E20" s="425"/>
      <c r="F20" s="425"/>
      <c r="G20" s="425"/>
      <c r="H20" s="425"/>
      <c r="I20" s="426"/>
    </row>
    <row r="21" spans="1:9" ht="26.45" customHeight="1" x14ac:dyDescent="0.2">
      <c r="A21" s="427" t="s">
        <v>279</v>
      </c>
      <c r="B21" s="427"/>
      <c r="C21" s="427"/>
      <c r="D21" s="427"/>
      <c r="E21" s="427"/>
      <c r="F21" s="427"/>
      <c r="G21" s="15">
        <v>13</v>
      </c>
      <c r="H21" s="51">
        <v>0</v>
      </c>
      <c r="I21" s="51">
        <v>0</v>
      </c>
    </row>
    <row r="22" spans="1:9" x14ac:dyDescent="0.2">
      <c r="A22" s="372" t="s">
        <v>280</v>
      </c>
      <c r="B22" s="372"/>
      <c r="C22" s="372"/>
      <c r="D22" s="372"/>
      <c r="E22" s="372"/>
      <c r="F22" s="372"/>
      <c r="G22" s="16">
        <v>14</v>
      </c>
      <c r="H22" s="51">
        <v>0</v>
      </c>
      <c r="I22" s="51">
        <v>0</v>
      </c>
    </row>
    <row r="23" spans="1:9" x14ac:dyDescent="0.2">
      <c r="A23" s="372" t="s">
        <v>281</v>
      </c>
      <c r="B23" s="372"/>
      <c r="C23" s="372"/>
      <c r="D23" s="372"/>
      <c r="E23" s="372"/>
      <c r="F23" s="372"/>
      <c r="G23" s="16">
        <v>15</v>
      </c>
      <c r="H23" s="51">
        <v>0</v>
      </c>
      <c r="I23" s="51">
        <v>0</v>
      </c>
    </row>
    <row r="24" spans="1:9" x14ac:dyDescent="0.2">
      <c r="A24" s="372" t="s">
        <v>282</v>
      </c>
      <c r="B24" s="372"/>
      <c r="C24" s="372"/>
      <c r="D24" s="372"/>
      <c r="E24" s="372"/>
      <c r="F24" s="372"/>
      <c r="G24" s="16">
        <v>16</v>
      </c>
      <c r="H24" s="51">
        <v>0</v>
      </c>
      <c r="I24" s="51">
        <v>0</v>
      </c>
    </row>
    <row r="25" spans="1:9" x14ac:dyDescent="0.2">
      <c r="A25" s="372" t="s">
        <v>283</v>
      </c>
      <c r="B25" s="372"/>
      <c r="C25" s="372"/>
      <c r="D25" s="372"/>
      <c r="E25" s="372"/>
      <c r="F25" s="372"/>
      <c r="G25" s="16">
        <v>17</v>
      </c>
      <c r="H25" s="51">
        <v>0</v>
      </c>
      <c r="I25" s="51">
        <v>0</v>
      </c>
    </row>
    <row r="26" spans="1:9" x14ac:dyDescent="0.2">
      <c r="A26" s="372" t="s">
        <v>284</v>
      </c>
      <c r="B26" s="372"/>
      <c r="C26" s="372"/>
      <c r="D26" s="372"/>
      <c r="E26" s="372"/>
      <c r="F26" s="372"/>
      <c r="G26" s="16">
        <v>18</v>
      </c>
      <c r="H26" s="51">
        <v>0</v>
      </c>
      <c r="I26" s="51">
        <v>0</v>
      </c>
    </row>
    <row r="27" spans="1:9" ht="25.15" customHeight="1" x14ac:dyDescent="0.2">
      <c r="A27" s="363" t="s">
        <v>285</v>
      </c>
      <c r="B27" s="363"/>
      <c r="C27" s="363"/>
      <c r="D27" s="363"/>
      <c r="E27" s="363"/>
      <c r="F27" s="363"/>
      <c r="G27" s="17">
        <v>19</v>
      </c>
      <c r="H27" s="53">
        <f>SUM(H21:H26)</f>
        <v>0</v>
      </c>
      <c r="I27" s="53">
        <f>SUM(I21:I26)</f>
        <v>0</v>
      </c>
    </row>
    <row r="28" spans="1:9" ht="21" customHeight="1" x14ac:dyDescent="0.2">
      <c r="A28" s="372" t="s">
        <v>286</v>
      </c>
      <c r="B28" s="372"/>
      <c r="C28" s="372"/>
      <c r="D28" s="372"/>
      <c r="E28" s="372"/>
      <c r="F28" s="372"/>
      <c r="G28" s="16">
        <v>20</v>
      </c>
      <c r="H28" s="51">
        <v>0</v>
      </c>
      <c r="I28" s="51">
        <v>0</v>
      </c>
    </row>
    <row r="29" spans="1:9" x14ac:dyDescent="0.2">
      <c r="A29" s="372" t="s">
        <v>287</v>
      </c>
      <c r="B29" s="372"/>
      <c r="C29" s="372"/>
      <c r="D29" s="372"/>
      <c r="E29" s="372"/>
      <c r="F29" s="372"/>
      <c r="G29" s="16">
        <v>21</v>
      </c>
      <c r="H29" s="51">
        <v>0</v>
      </c>
      <c r="I29" s="51">
        <v>0</v>
      </c>
    </row>
    <row r="30" spans="1:9" x14ac:dyDescent="0.2">
      <c r="A30" s="372" t="s">
        <v>288</v>
      </c>
      <c r="B30" s="372"/>
      <c r="C30" s="372"/>
      <c r="D30" s="372"/>
      <c r="E30" s="372"/>
      <c r="F30" s="372"/>
      <c r="G30" s="16">
        <v>22</v>
      </c>
      <c r="H30" s="51">
        <v>0</v>
      </c>
      <c r="I30" s="51">
        <v>0</v>
      </c>
    </row>
    <row r="31" spans="1:9" x14ac:dyDescent="0.2">
      <c r="A31" s="372" t="s">
        <v>289</v>
      </c>
      <c r="B31" s="372"/>
      <c r="C31" s="372"/>
      <c r="D31" s="372"/>
      <c r="E31" s="372"/>
      <c r="F31" s="372"/>
      <c r="G31" s="16">
        <v>23</v>
      </c>
      <c r="H31" s="51">
        <v>0</v>
      </c>
      <c r="I31" s="51">
        <v>0</v>
      </c>
    </row>
    <row r="32" spans="1:9" x14ac:dyDescent="0.2">
      <c r="A32" s="372" t="s">
        <v>290</v>
      </c>
      <c r="B32" s="372"/>
      <c r="C32" s="372"/>
      <c r="D32" s="372"/>
      <c r="E32" s="372"/>
      <c r="F32" s="372"/>
      <c r="G32" s="16">
        <v>24</v>
      </c>
      <c r="H32" s="51">
        <v>0</v>
      </c>
      <c r="I32" s="51">
        <v>0</v>
      </c>
    </row>
    <row r="33" spans="1:9" ht="28.9" customHeight="1" x14ac:dyDescent="0.2">
      <c r="A33" s="363" t="s">
        <v>291</v>
      </c>
      <c r="B33" s="363"/>
      <c r="C33" s="363"/>
      <c r="D33" s="363"/>
      <c r="E33" s="363"/>
      <c r="F33" s="363"/>
      <c r="G33" s="17">
        <v>25</v>
      </c>
      <c r="H33" s="53">
        <f>SUM(H28:H32)</f>
        <v>0</v>
      </c>
      <c r="I33" s="53">
        <f>SUM(I28:I32)</f>
        <v>0</v>
      </c>
    </row>
    <row r="34" spans="1:9" ht="26.45" customHeight="1" x14ac:dyDescent="0.2">
      <c r="A34" s="424" t="s">
        <v>292</v>
      </c>
      <c r="B34" s="424"/>
      <c r="C34" s="424"/>
      <c r="D34" s="424"/>
      <c r="E34" s="424"/>
      <c r="F34" s="424"/>
      <c r="G34" s="18">
        <v>26</v>
      </c>
      <c r="H34" s="54">
        <f>H27+H33</f>
        <v>0</v>
      </c>
      <c r="I34" s="54">
        <f>I27+I33</f>
        <v>0</v>
      </c>
    </row>
    <row r="35" spans="1:9" x14ac:dyDescent="0.2">
      <c r="A35" s="390" t="s">
        <v>250</v>
      </c>
      <c r="B35" s="425"/>
      <c r="C35" s="425"/>
      <c r="D35" s="425"/>
      <c r="E35" s="425"/>
      <c r="F35" s="425"/>
      <c r="G35" s="425">
        <v>0</v>
      </c>
      <c r="H35" s="425"/>
      <c r="I35" s="426"/>
    </row>
    <row r="36" spans="1:9" x14ac:dyDescent="0.2">
      <c r="A36" s="428" t="s">
        <v>293</v>
      </c>
      <c r="B36" s="428"/>
      <c r="C36" s="428"/>
      <c r="D36" s="428"/>
      <c r="E36" s="428"/>
      <c r="F36" s="428"/>
      <c r="G36" s="15">
        <v>27</v>
      </c>
      <c r="H36" s="51">
        <v>0</v>
      </c>
      <c r="I36" s="51">
        <v>0</v>
      </c>
    </row>
    <row r="37" spans="1:9" ht="21.6" customHeight="1" x14ac:dyDescent="0.2">
      <c r="A37" s="315" t="s">
        <v>294</v>
      </c>
      <c r="B37" s="315"/>
      <c r="C37" s="315"/>
      <c r="D37" s="315"/>
      <c r="E37" s="315"/>
      <c r="F37" s="315"/>
      <c r="G37" s="16">
        <v>28</v>
      </c>
      <c r="H37" s="51">
        <v>0</v>
      </c>
      <c r="I37" s="51">
        <v>0</v>
      </c>
    </row>
    <row r="38" spans="1:9" x14ac:dyDescent="0.2">
      <c r="A38" s="315" t="s">
        <v>295</v>
      </c>
      <c r="B38" s="315"/>
      <c r="C38" s="315"/>
      <c r="D38" s="315"/>
      <c r="E38" s="315"/>
      <c r="F38" s="315"/>
      <c r="G38" s="16">
        <v>29</v>
      </c>
      <c r="H38" s="51">
        <v>0</v>
      </c>
      <c r="I38" s="51">
        <v>0</v>
      </c>
    </row>
    <row r="39" spans="1:9" x14ac:dyDescent="0.2">
      <c r="A39" s="315" t="s">
        <v>296</v>
      </c>
      <c r="B39" s="315"/>
      <c r="C39" s="315"/>
      <c r="D39" s="315"/>
      <c r="E39" s="315"/>
      <c r="F39" s="315"/>
      <c r="G39" s="16">
        <v>30</v>
      </c>
      <c r="H39" s="51">
        <v>0</v>
      </c>
      <c r="I39" s="51">
        <v>0</v>
      </c>
    </row>
    <row r="40" spans="1:9" ht="26.45" customHeight="1" x14ac:dyDescent="0.2">
      <c r="A40" s="363" t="s">
        <v>297</v>
      </c>
      <c r="B40" s="363"/>
      <c r="C40" s="363"/>
      <c r="D40" s="363"/>
      <c r="E40" s="363"/>
      <c r="F40" s="363"/>
      <c r="G40" s="17">
        <v>31</v>
      </c>
      <c r="H40" s="53">
        <f>H39+H38+H37+H36</f>
        <v>0</v>
      </c>
      <c r="I40" s="53">
        <f>I39+I38+I37+I36</f>
        <v>0</v>
      </c>
    </row>
    <row r="41" spans="1:9" ht="22.9" customHeight="1" x14ac:dyDescent="0.2">
      <c r="A41" s="315" t="s">
        <v>298</v>
      </c>
      <c r="B41" s="315"/>
      <c r="C41" s="315"/>
      <c r="D41" s="315"/>
      <c r="E41" s="315"/>
      <c r="F41" s="315"/>
      <c r="G41" s="16">
        <v>32</v>
      </c>
      <c r="H41" s="51">
        <v>0</v>
      </c>
      <c r="I41" s="51">
        <v>0</v>
      </c>
    </row>
    <row r="42" spans="1:9" x14ac:dyDescent="0.2">
      <c r="A42" s="315" t="s">
        <v>299</v>
      </c>
      <c r="B42" s="315"/>
      <c r="C42" s="315"/>
      <c r="D42" s="315"/>
      <c r="E42" s="315"/>
      <c r="F42" s="315"/>
      <c r="G42" s="16">
        <v>33</v>
      </c>
      <c r="H42" s="51">
        <v>0</v>
      </c>
      <c r="I42" s="51">
        <v>0</v>
      </c>
    </row>
    <row r="43" spans="1:9" x14ac:dyDescent="0.2">
      <c r="A43" s="315" t="s">
        <v>300</v>
      </c>
      <c r="B43" s="315"/>
      <c r="C43" s="315"/>
      <c r="D43" s="315"/>
      <c r="E43" s="315"/>
      <c r="F43" s="315"/>
      <c r="G43" s="16">
        <v>34</v>
      </c>
      <c r="H43" s="51">
        <v>0</v>
      </c>
      <c r="I43" s="51">
        <v>0</v>
      </c>
    </row>
    <row r="44" spans="1:9" ht="25.15" customHeight="1" x14ac:dyDescent="0.2">
      <c r="A44" s="315" t="s">
        <v>301</v>
      </c>
      <c r="B44" s="315"/>
      <c r="C44" s="315"/>
      <c r="D44" s="315"/>
      <c r="E44" s="315"/>
      <c r="F44" s="315"/>
      <c r="G44" s="16">
        <v>35</v>
      </c>
      <c r="H44" s="51">
        <v>0</v>
      </c>
      <c r="I44" s="51">
        <v>0</v>
      </c>
    </row>
    <row r="45" spans="1:9" x14ac:dyDescent="0.2">
      <c r="A45" s="315" t="s">
        <v>302</v>
      </c>
      <c r="B45" s="315"/>
      <c r="C45" s="315"/>
      <c r="D45" s="315"/>
      <c r="E45" s="315"/>
      <c r="F45" s="315"/>
      <c r="G45" s="16">
        <v>36</v>
      </c>
      <c r="H45" s="51">
        <v>0</v>
      </c>
      <c r="I45" s="51">
        <v>0</v>
      </c>
    </row>
    <row r="46" spans="1:9" ht="25.15" customHeight="1" x14ac:dyDescent="0.2">
      <c r="A46" s="363" t="s">
        <v>303</v>
      </c>
      <c r="B46" s="363"/>
      <c r="C46" s="363"/>
      <c r="D46" s="363"/>
      <c r="E46" s="363"/>
      <c r="F46" s="363"/>
      <c r="G46" s="17">
        <v>37</v>
      </c>
      <c r="H46" s="53">
        <f>H45+H44+H43+H42+H41</f>
        <v>0</v>
      </c>
      <c r="I46" s="53">
        <f>I45+I44+I43+I42+I41</f>
        <v>0</v>
      </c>
    </row>
    <row r="47" spans="1:9" ht="28.15" customHeight="1" x14ac:dyDescent="0.2">
      <c r="A47" s="366" t="s">
        <v>304</v>
      </c>
      <c r="B47" s="366"/>
      <c r="C47" s="366"/>
      <c r="D47" s="366"/>
      <c r="E47" s="366"/>
      <c r="F47" s="366"/>
      <c r="G47" s="17">
        <v>38</v>
      </c>
      <c r="H47" s="53">
        <f>H46+H40</f>
        <v>0</v>
      </c>
      <c r="I47" s="53">
        <f>I46+I40</f>
        <v>0</v>
      </c>
    </row>
    <row r="48" spans="1:9" x14ac:dyDescent="0.2">
      <c r="A48" s="372" t="s">
        <v>305</v>
      </c>
      <c r="B48" s="372"/>
      <c r="C48" s="372"/>
      <c r="D48" s="372"/>
      <c r="E48" s="372"/>
      <c r="F48" s="372"/>
      <c r="G48" s="16">
        <v>39</v>
      </c>
      <c r="H48" s="51">
        <v>0</v>
      </c>
      <c r="I48" s="51">
        <v>0</v>
      </c>
    </row>
    <row r="49" spans="1:9" ht="24.6" customHeight="1" x14ac:dyDescent="0.2">
      <c r="A49" s="366" t="s">
        <v>306</v>
      </c>
      <c r="B49" s="366"/>
      <c r="C49" s="366"/>
      <c r="D49" s="366"/>
      <c r="E49" s="366"/>
      <c r="F49" s="366"/>
      <c r="G49" s="17">
        <v>40</v>
      </c>
      <c r="H49" s="53">
        <f>H19+H34+H47+H48</f>
        <v>0</v>
      </c>
      <c r="I49" s="53">
        <f>I19+I34+I47+I48</f>
        <v>0</v>
      </c>
    </row>
    <row r="50" spans="1:9" x14ac:dyDescent="0.2">
      <c r="A50" s="423" t="s">
        <v>264</v>
      </c>
      <c r="B50" s="423"/>
      <c r="C50" s="423"/>
      <c r="D50" s="423"/>
      <c r="E50" s="423"/>
      <c r="F50" s="423"/>
      <c r="G50" s="16">
        <v>41</v>
      </c>
      <c r="H50" s="51">
        <v>0</v>
      </c>
      <c r="I50" s="51">
        <v>0</v>
      </c>
    </row>
    <row r="51" spans="1:9" ht="28.9" customHeight="1" x14ac:dyDescent="0.2">
      <c r="A51" s="422" t="s">
        <v>307</v>
      </c>
      <c r="B51" s="422"/>
      <c r="C51" s="422"/>
      <c r="D51" s="422"/>
      <c r="E51" s="422"/>
      <c r="F51" s="422"/>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topLeftCell="A10" zoomScale="80" zoomScaleNormal="100" zoomScaleSheetLayoutView="80" workbookViewId="0">
      <selection activeCell="P15" sqref="P15"/>
    </sheetView>
  </sheetViews>
  <sheetFormatPr defaultRowHeight="12.75" x14ac:dyDescent="0.2"/>
  <cols>
    <col min="1" max="4" width="9.140625" style="2"/>
    <col min="5" max="5" width="10.140625" style="2" bestFit="1" customWidth="1"/>
    <col min="6" max="7" width="9.140625" style="2"/>
    <col min="8" max="23" width="13.42578125" style="69"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47" t="s">
        <v>308</v>
      </c>
      <c r="B1" s="448"/>
      <c r="C1" s="448"/>
      <c r="D1" s="448"/>
      <c r="E1" s="448"/>
      <c r="F1" s="448"/>
      <c r="G1" s="448"/>
      <c r="H1" s="448"/>
      <c r="I1" s="448"/>
      <c r="J1" s="448"/>
      <c r="K1" s="68"/>
    </row>
    <row r="2" spans="1:23" ht="15.75" x14ac:dyDescent="0.2">
      <c r="A2" s="3"/>
      <c r="B2" s="4"/>
      <c r="C2" s="449" t="s">
        <v>309</v>
      </c>
      <c r="D2" s="449"/>
      <c r="E2" s="5">
        <v>43831</v>
      </c>
      <c r="F2" s="6" t="s">
        <v>0</v>
      </c>
      <c r="G2" s="5">
        <v>44196</v>
      </c>
      <c r="H2" s="70"/>
      <c r="I2" s="70"/>
      <c r="J2" s="70"/>
      <c r="K2" s="71"/>
      <c r="V2" s="72" t="s">
        <v>361</v>
      </c>
    </row>
    <row r="3" spans="1:23" ht="13.5" customHeight="1" thickBot="1" x14ac:dyDescent="0.25">
      <c r="A3" s="450" t="s">
        <v>310</v>
      </c>
      <c r="B3" s="451"/>
      <c r="C3" s="451"/>
      <c r="D3" s="451"/>
      <c r="E3" s="451"/>
      <c r="F3" s="451"/>
      <c r="G3" s="454" t="s">
        <v>3</v>
      </c>
      <c r="H3" s="438" t="s">
        <v>311</v>
      </c>
      <c r="I3" s="438"/>
      <c r="J3" s="438"/>
      <c r="K3" s="438"/>
      <c r="L3" s="438"/>
      <c r="M3" s="438"/>
      <c r="N3" s="438"/>
      <c r="O3" s="438"/>
      <c r="P3" s="438"/>
      <c r="Q3" s="438"/>
      <c r="R3" s="438"/>
      <c r="S3" s="438"/>
      <c r="T3" s="438"/>
      <c r="U3" s="438"/>
      <c r="V3" s="438" t="s">
        <v>312</v>
      </c>
      <c r="W3" s="440" t="s">
        <v>313</v>
      </c>
    </row>
    <row r="4" spans="1:23" ht="57" thickBot="1" x14ac:dyDescent="0.25">
      <c r="A4" s="452"/>
      <c r="B4" s="453"/>
      <c r="C4" s="453"/>
      <c r="D4" s="453"/>
      <c r="E4" s="453"/>
      <c r="F4" s="453"/>
      <c r="G4" s="455"/>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439"/>
      <c r="W4" s="441"/>
    </row>
    <row r="5" spans="1:23" ht="22.5" x14ac:dyDescent="0.2">
      <c r="A5" s="442">
        <v>1</v>
      </c>
      <c r="B5" s="443"/>
      <c r="C5" s="443"/>
      <c r="D5" s="443"/>
      <c r="E5" s="443"/>
      <c r="F5" s="443"/>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444" t="s">
        <v>328</v>
      </c>
      <c r="B6" s="444"/>
      <c r="C6" s="444"/>
      <c r="D6" s="444"/>
      <c r="E6" s="444"/>
      <c r="F6" s="444"/>
      <c r="G6" s="444"/>
      <c r="H6" s="444"/>
      <c r="I6" s="444"/>
      <c r="J6" s="444"/>
      <c r="K6" s="444"/>
      <c r="L6" s="444"/>
      <c r="M6" s="444"/>
      <c r="N6" s="445"/>
      <c r="O6" s="445"/>
      <c r="P6" s="445"/>
      <c r="Q6" s="445"/>
      <c r="R6" s="445"/>
      <c r="S6" s="445"/>
      <c r="T6" s="445"/>
      <c r="U6" s="445"/>
      <c r="V6" s="445"/>
      <c r="W6" s="446"/>
    </row>
    <row r="7" spans="1:23" x14ac:dyDescent="0.2">
      <c r="A7" s="436" t="s">
        <v>378</v>
      </c>
      <c r="B7" s="436"/>
      <c r="C7" s="436"/>
      <c r="D7" s="436"/>
      <c r="E7" s="436"/>
      <c r="F7" s="436"/>
      <c r="G7" s="8">
        <v>1</v>
      </c>
      <c r="H7" s="77">
        <v>1672021210</v>
      </c>
      <c r="I7" s="77">
        <v>5304283</v>
      </c>
      <c r="J7" s="77">
        <v>83601061</v>
      </c>
      <c r="K7" s="77">
        <v>96815284</v>
      </c>
      <c r="L7" s="77">
        <v>86119149</v>
      </c>
      <c r="M7" s="77">
        <v>0</v>
      </c>
      <c r="N7" s="77">
        <v>0</v>
      </c>
      <c r="O7" s="77">
        <v>0</v>
      </c>
      <c r="P7" s="77">
        <v>905282</v>
      </c>
      <c r="Q7" s="77">
        <v>0</v>
      </c>
      <c r="R7" s="77">
        <v>0</v>
      </c>
      <c r="S7" s="77">
        <v>462953210</v>
      </c>
      <c r="T7" s="77">
        <v>239279476</v>
      </c>
      <c r="U7" s="78">
        <f>H7+I7+J7+K7-L7+M7+N7+O7+P7+Q7+R7+S7+T7</f>
        <v>2474760657</v>
      </c>
      <c r="V7" s="77">
        <v>0</v>
      </c>
      <c r="W7" s="78">
        <f>U7+V7</f>
        <v>2474760657</v>
      </c>
    </row>
    <row r="8" spans="1:23" x14ac:dyDescent="0.2">
      <c r="A8" s="431" t="s">
        <v>329</v>
      </c>
      <c r="B8" s="431"/>
      <c r="C8" s="431"/>
      <c r="D8" s="431"/>
      <c r="E8" s="431"/>
      <c r="F8" s="431"/>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431" t="s">
        <v>330</v>
      </c>
      <c r="B9" s="431"/>
      <c r="C9" s="431"/>
      <c r="D9" s="431"/>
      <c r="E9" s="431"/>
      <c r="F9" s="431"/>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437" t="s">
        <v>379</v>
      </c>
      <c r="B10" s="437"/>
      <c r="C10" s="437"/>
      <c r="D10" s="437"/>
      <c r="E10" s="437"/>
      <c r="F10" s="437"/>
      <c r="G10" s="9">
        <v>4</v>
      </c>
      <c r="H10" s="79">
        <f>H7+H8+H9</f>
        <v>1672021210</v>
      </c>
      <c r="I10" s="79">
        <f t="shared" ref="I10:W10" si="2">I7+I8+I9</f>
        <v>5304283</v>
      </c>
      <c r="J10" s="79">
        <f t="shared" si="2"/>
        <v>83601061</v>
      </c>
      <c r="K10" s="79">
        <f t="shared" si="2"/>
        <v>96815284</v>
      </c>
      <c r="L10" s="79">
        <f t="shared" si="2"/>
        <v>86119149</v>
      </c>
      <c r="M10" s="79">
        <f t="shared" si="2"/>
        <v>0</v>
      </c>
      <c r="N10" s="79">
        <f t="shared" si="2"/>
        <v>0</v>
      </c>
      <c r="O10" s="79">
        <f t="shared" si="2"/>
        <v>0</v>
      </c>
      <c r="P10" s="79">
        <f t="shared" si="2"/>
        <v>905282</v>
      </c>
      <c r="Q10" s="79">
        <f t="shared" si="2"/>
        <v>0</v>
      </c>
      <c r="R10" s="79">
        <f t="shared" si="2"/>
        <v>0</v>
      </c>
      <c r="S10" s="79">
        <f t="shared" si="2"/>
        <v>462953210</v>
      </c>
      <c r="T10" s="79">
        <f t="shared" si="2"/>
        <v>239279476</v>
      </c>
      <c r="U10" s="79">
        <f t="shared" si="2"/>
        <v>2474760657</v>
      </c>
      <c r="V10" s="79">
        <f t="shared" si="2"/>
        <v>0</v>
      </c>
      <c r="W10" s="79">
        <f t="shared" si="2"/>
        <v>2474760657</v>
      </c>
    </row>
    <row r="11" spans="1:23" x14ac:dyDescent="0.2">
      <c r="A11" s="431" t="s">
        <v>331</v>
      </c>
      <c r="B11" s="431"/>
      <c r="C11" s="431"/>
      <c r="D11" s="431"/>
      <c r="E11" s="431"/>
      <c r="F11" s="431"/>
      <c r="G11" s="8">
        <v>5</v>
      </c>
      <c r="H11" s="81">
        <v>0</v>
      </c>
      <c r="I11" s="81">
        <v>0</v>
      </c>
      <c r="J11" s="81">
        <v>0</v>
      </c>
      <c r="K11" s="81">
        <v>0</v>
      </c>
      <c r="L11" s="81">
        <v>0</v>
      </c>
      <c r="M11" s="81">
        <v>0</v>
      </c>
      <c r="N11" s="81">
        <v>0</v>
      </c>
      <c r="O11" s="81">
        <v>0</v>
      </c>
      <c r="P11" s="81">
        <v>0</v>
      </c>
      <c r="Q11" s="81">
        <v>0</v>
      </c>
      <c r="R11" s="81">
        <v>0</v>
      </c>
      <c r="S11" s="81">
        <v>0</v>
      </c>
      <c r="T11" s="77">
        <v>377006905</v>
      </c>
      <c r="U11" s="78">
        <f>H11+I11+J11+K11-L11+M11+N11+O11+P11+Q11+R11+S11+T11</f>
        <v>377006905</v>
      </c>
      <c r="V11" s="77">
        <v>0</v>
      </c>
      <c r="W11" s="78">
        <f t="shared" ref="W11:W28" si="3">U11+V11</f>
        <v>377006905</v>
      </c>
    </row>
    <row r="12" spans="1:23" x14ac:dyDescent="0.2">
      <c r="A12" s="431" t="s">
        <v>332</v>
      </c>
      <c r="B12" s="431"/>
      <c r="C12" s="431"/>
      <c r="D12" s="431"/>
      <c r="E12" s="431"/>
      <c r="F12" s="431"/>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431" t="s">
        <v>333</v>
      </c>
      <c r="B13" s="431"/>
      <c r="C13" s="431"/>
      <c r="D13" s="431"/>
      <c r="E13" s="431"/>
      <c r="F13" s="431"/>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431" t="s">
        <v>334</v>
      </c>
      <c r="B14" s="431"/>
      <c r="C14" s="431"/>
      <c r="D14" s="431"/>
      <c r="E14" s="431"/>
      <c r="F14" s="431"/>
      <c r="G14" s="8">
        <v>8</v>
      </c>
      <c r="H14" s="81">
        <v>0</v>
      </c>
      <c r="I14" s="81">
        <v>0</v>
      </c>
      <c r="J14" s="81">
        <v>0</v>
      </c>
      <c r="K14" s="81">
        <v>0</v>
      </c>
      <c r="L14" s="81">
        <v>0</v>
      </c>
      <c r="M14" s="81">
        <v>0</v>
      </c>
      <c r="N14" s="81">
        <v>0</v>
      </c>
      <c r="O14" s="81">
        <v>0</v>
      </c>
      <c r="P14" s="77">
        <v>-1060800</v>
      </c>
      <c r="Q14" s="81">
        <v>0</v>
      </c>
      <c r="R14" s="81">
        <v>0</v>
      </c>
      <c r="S14" s="77">
        <v>0</v>
      </c>
      <c r="T14" s="77">
        <v>0</v>
      </c>
      <c r="U14" s="78">
        <f t="shared" si="4"/>
        <v>-1060800</v>
      </c>
      <c r="V14" s="77">
        <v>0</v>
      </c>
      <c r="W14" s="78">
        <f t="shared" si="3"/>
        <v>-1060800</v>
      </c>
    </row>
    <row r="15" spans="1:23" x14ac:dyDescent="0.2">
      <c r="A15" s="431" t="s">
        <v>335</v>
      </c>
      <c r="B15" s="431"/>
      <c r="C15" s="431"/>
      <c r="D15" s="431"/>
      <c r="E15" s="431"/>
      <c r="F15" s="431"/>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431" t="s">
        <v>336</v>
      </c>
      <c r="B16" s="431"/>
      <c r="C16" s="431"/>
      <c r="D16" s="431"/>
      <c r="E16" s="431"/>
      <c r="F16" s="431"/>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431" t="s">
        <v>337</v>
      </c>
      <c r="B17" s="431"/>
      <c r="C17" s="431"/>
      <c r="D17" s="431"/>
      <c r="E17" s="431"/>
      <c r="F17" s="431"/>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431" t="s">
        <v>338</v>
      </c>
      <c r="B18" s="431"/>
      <c r="C18" s="431"/>
      <c r="D18" s="431"/>
      <c r="E18" s="431"/>
      <c r="F18" s="431"/>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431" t="s">
        <v>339</v>
      </c>
      <c r="B19" s="431"/>
      <c r="C19" s="431"/>
      <c r="D19" s="431"/>
      <c r="E19" s="431"/>
      <c r="F19" s="431"/>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431" t="s">
        <v>340</v>
      </c>
      <c r="B20" s="431"/>
      <c r="C20" s="431"/>
      <c r="D20" s="431"/>
      <c r="E20" s="431"/>
      <c r="F20" s="431"/>
      <c r="G20" s="8">
        <v>14</v>
      </c>
      <c r="H20" s="81">
        <v>0</v>
      </c>
      <c r="I20" s="81">
        <v>0</v>
      </c>
      <c r="J20" s="81">
        <v>0</v>
      </c>
      <c r="K20" s="81">
        <v>0</v>
      </c>
      <c r="L20" s="81">
        <v>0</v>
      </c>
      <c r="M20" s="81">
        <v>0</v>
      </c>
      <c r="N20" s="77">
        <v>0</v>
      </c>
      <c r="O20" s="77">
        <v>0</v>
      </c>
      <c r="P20" s="77">
        <v>216991</v>
      </c>
      <c r="Q20" s="77">
        <v>0</v>
      </c>
      <c r="R20" s="77">
        <v>0</v>
      </c>
      <c r="S20" s="77">
        <v>0</v>
      </c>
      <c r="T20" s="77">
        <v>0</v>
      </c>
      <c r="U20" s="78">
        <f t="shared" si="4"/>
        <v>216991</v>
      </c>
      <c r="V20" s="77">
        <v>0</v>
      </c>
      <c r="W20" s="78">
        <f t="shared" si="3"/>
        <v>216991</v>
      </c>
    </row>
    <row r="21" spans="1:23" ht="30.75" customHeight="1" x14ac:dyDescent="0.2">
      <c r="A21" s="431" t="s">
        <v>341</v>
      </c>
      <c r="B21" s="431"/>
      <c r="C21" s="431"/>
      <c r="D21" s="431"/>
      <c r="E21" s="431"/>
      <c r="F21" s="431"/>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431" t="s">
        <v>342</v>
      </c>
      <c r="B22" s="431"/>
      <c r="C22" s="431"/>
      <c r="D22" s="431"/>
      <c r="E22" s="431"/>
      <c r="F22" s="431"/>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431" t="s">
        <v>343</v>
      </c>
      <c r="B23" s="431"/>
      <c r="C23" s="431"/>
      <c r="D23" s="431"/>
      <c r="E23" s="431"/>
      <c r="F23" s="431"/>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431" t="s">
        <v>344</v>
      </c>
      <c r="B24" s="431"/>
      <c r="C24" s="431"/>
      <c r="D24" s="431"/>
      <c r="E24" s="431"/>
      <c r="F24" s="431"/>
      <c r="G24" s="8">
        <v>18</v>
      </c>
      <c r="H24" s="77">
        <v>0</v>
      </c>
      <c r="I24" s="77">
        <v>0</v>
      </c>
      <c r="J24" s="77">
        <v>0</v>
      </c>
      <c r="K24" s="77">
        <v>0</v>
      </c>
      <c r="L24" s="77">
        <v>39396089</v>
      </c>
      <c r="M24" s="77">
        <v>0</v>
      </c>
      <c r="N24" s="77">
        <v>0</v>
      </c>
      <c r="O24" s="77">
        <v>0</v>
      </c>
      <c r="P24" s="77">
        <v>0</v>
      </c>
      <c r="Q24" s="77">
        <v>0</v>
      </c>
      <c r="R24" s="77">
        <v>0</v>
      </c>
      <c r="S24" s="77">
        <v>0</v>
      </c>
      <c r="T24" s="77">
        <v>0</v>
      </c>
      <c r="U24" s="78">
        <f t="shared" si="4"/>
        <v>-39396089</v>
      </c>
      <c r="V24" s="77">
        <v>0</v>
      </c>
      <c r="W24" s="78">
        <f t="shared" si="3"/>
        <v>-39396089</v>
      </c>
    </row>
    <row r="25" spans="1:23" x14ac:dyDescent="0.2">
      <c r="A25" s="431" t="s">
        <v>345</v>
      </c>
      <c r="B25" s="431"/>
      <c r="C25" s="431"/>
      <c r="D25" s="431"/>
      <c r="E25" s="431"/>
      <c r="F25" s="431"/>
      <c r="G25" s="8">
        <v>19</v>
      </c>
      <c r="H25" s="77">
        <v>0</v>
      </c>
      <c r="I25" s="77">
        <v>406280</v>
      </c>
      <c r="J25" s="77">
        <v>0</v>
      </c>
      <c r="K25" s="77">
        <v>0</v>
      </c>
      <c r="L25" s="77">
        <v>-1096972</v>
      </c>
      <c r="M25" s="77">
        <v>0</v>
      </c>
      <c r="N25" s="77">
        <v>0</v>
      </c>
      <c r="O25" s="77">
        <v>0</v>
      </c>
      <c r="P25" s="77">
        <v>0</v>
      </c>
      <c r="Q25" s="77">
        <v>0</v>
      </c>
      <c r="R25" s="77">
        <v>0</v>
      </c>
      <c r="S25" s="77">
        <v>-122586614</v>
      </c>
      <c r="T25" s="77">
        <v>0</v>
      </c>
      <c r="U25" s="78">
        <f t="shared" si="4"/>
        <v>-121083362</v>
      </c>
      <c r="V25" s="77">
        <v>0</v>
      </c>
      <c r="W25" s="78">
        <f t="shared" si="3"/>
        <v>-121083362</v>
      </c>
    </row>
    <row r="26" spans="1:23" x14ac:dyDescent="0.2">
      <c r="A26" s="431" t="s">
        <v>346</v>
      </c>
      <c r="B26" s="431"/>
      <c r="C26" s="431"/>
      <c r="D26" s="431"/>
      <c r="E26" s="431"/>
      <c r="F26" s="431"/>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431" t="s">
        <v>347</v>
      </c>
      <c r="B27" s="431"/>
      <c r="C27" s="431"/>
      <c r="D27" s="431"/>
      <c r="E27" s="431"/>
      <c r="F27" s="431"/>
      <c r="G27" s="8">
        <v>21</v>
      </c>
      <c r="H27" s="77">
        <v>0</v>
      </c>
      <c r="I27" s="77">
        <v>0</v>
      </c>
      <c r="J27" s="77">
        <v>0</v>
      </c>
      <c r="K27" s="77">
        <v>40000000</v>
      </c>
      <c r="L27" s="77">
        <v>0</v>
      </c>
      <c r="M27" s="77">
        <v>0</v>
      </c>
      <c r="N27" s="77">
        <v>0</v>
      </c>
      <c r="O27" s="77">
        <v>0</v>
      </c>
      <c r="P27" s="77">
        <v>0</v>
      </c>
      <c r="Q27" s="77">
        <v>0</v>
      </c>
      <c r="R27" s="77">
        <v>0</v>
      </c>
      <c r="S27" s="77">
        <v>199279476</v>
      </c>
      <c r="T27" s="77">
        <v>-239279476</v>
      </c>
      <c r="U27" s="78">
        <f t="shared" si="4"/>
        <v>0</v>
      </c>
      <c r="V27" s="77">
        <v>0</v>
      </c>
      <c r="W27" s="78">
        <f t="shared" si="3"/>
        <v>0</v>
      </c>
    </row>
    <row r="28" spans="1:23" x14ac:dyDescent="0.2">
      <c r="A28" s="431" t="s">
        <v>348</v>
      </c>
      <c r="B28" s="431"/>
      <c r="C28" s="431"/>
      <c r="D28" s="431"/>
      <c r="E28" s="431"/>
      <c r="F28" s="431"/>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432" t="s">
        <v>380</v>
      </c>
      <c r="B29" s="432"/>
      <c r="C29" s="432"/>
      <c r="D29" s="432"/>
      <c r="E29" s="432"/>
      <c r="F29" s="432"/>
      <c r="G29" s="10">
        <v>23</v>
      </c>
      <c r="H29" s="80">
        <f>SUM(H10:H28)</f>
        <v>1672021210</v>
      </c>
      <c r="I29" s="80">
        <f t="shared" ref="I29:W29" si="5">SUM(I10:I28)</f>
        <v>5710563</v>
      </c>
      <c r="J29" s="80">
        <f t="shared" si="5"/>
        <v>83601061</v>
      </c>
      <c r="K29" s="80">
        <f t="shared" si="5"/>
        <v>136815284</v>
      </c>
      <c r="L29" s="80">
        <f t="shared" si="5"/>
        <v>124418266</v>
      </c>
      <c r="M29" s="80">
        <f t="shared" si="5"/>
        <v>0</v>
      </c>
      <c r="N29" s="80">
        <f t="shared" si="5"/>
        <v>0</v>
      </c>
      <c r="O29" s="80">
        <f t="shared" si="5"/>
        <v>0</v>
      </c>
      <c r="P29" s="80">
        <f t="shared" si="5"/>
        <v>61473</v>
      </c>
      <c r="Q29" s="80">
        <f t="shared" si="5"/>
        <v>0</v>
      </c>
      <c r="R29" s="80">
        <f t="shared" si="5"/>
        <v>0</v>
      </c>
      <c r="S29" s="80">
        <f t="shared" si="5"/>
        <v>539646072</v>
      </c>
      <c r="T29" s="80">
        <f t="shared" si="5"/>
        <v>377006905</v>
      </c>
      <c r="U29" s="80">
        <f t="shared" si="5"/>
        <v>2690444302</v>
      </c>
      <c r="V29" s="80">
        <f t="shared" si="5"/>
        <v>0</v>
      </c>
      <c r="W29" s="80">
        <f t="shared" si="5"/>
        <v>2690444302</v>
      </c>
    </row>
    <row r="30" spans="1:23" x14ac:dyDescent="0.2">
      <c r="A30" s="433" t="s">
        <v>349</v>
      </c>
      <c r="B30" s="434"/>
      <c r="C30" s="434"/>
      <c r="D30" s="434"/>
      <c r="E30" s="434"/>
      <c r="F30" s="434"/>
      <c r="G30" s="434"/>
      <c r="H30" s="434"/>
      <c r="I30" s="434"/>
      <c r="J30" s="434"/>
      <c r="K30" s="434"/>
      <c r="L30" s="434"/>
      <c r="M30" s="434"/>
      <c r="N30" s="434"/>
      <c r="O30" s="434"/>
      <c r="P30" s="434"/>
      <c r="Q30" s="434"/>
      <c r="R30" s="434"/>
      <c r="S30" s="434"/>
      <c r="T30" s="434"/>
      <c r="U30" s="434"/>
      <c r="V30" s="434"/>
      <c r="W30" s="434"/>
    </row>
    <row r="31" spans="1:23" ht="36.75" customHeight="1" x14ac:dyDescent="0.2">
      <c r="A31" s="429" t="s">
        <v>350</v>
      </c>
      <c r="B31" s="429"/>
      <c r="C31" s="429"/>
      <c r="D31" s="429"/>
      <c r="E31" s="429"/>
      <c r="F31" s="429"/>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-843809</v>
      </c>
      <c r="Q31" s="79">
        <f t="shared" si="6"/>
        <v>0</v>
      </c>
      <c r="R31" s="79">
        <f t="shared" si="6"/>
        <v>0</v>
      </c>
      <c r="S31" s="79">
        <f t="shared" si="6"/>
        <v>0</v>
      </c>
      <c r="T31" s="79">
        <f t="shared" si="6"/>
        <v>0</v>
      </c>
      <c r="U31" s="79">
        <f t="shared" si="6"/>
        <v>-843809</v>
      </c>
      <c r="V31" s="79">
        <f t="shared" si="6"/>
        <v>0</v>
      </c>
      <c r="W31" s="79">
        <f t="shared" si="6"/>
        <v>-843809</v>
      </c>
    </row>
    <row r="32" spans="1:23" ht="31.5" customHeight="1" x14ac:dyDescent="0.2">
      <c r="A32" s="429" t="s">
        <v>351</v>
      </c>
      <c r="B32" s="429"/>
      <c r="C32" s="429"/>
      <c r="D32" s="429"/>
      <c r="E32" s="429"/>
      <c r="F32" s="429"/>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-843809</v>
      </c>
      <c r="Q32" s="79">
        <f t="shared" si="7"/>
        <v>0</v>
      </c>
      <c r="R32" s="79">
        <f t="shared" si="7"/>
        <v>0</v>
      </c>
      <c r="S32" s="79">
        <f t="shared" si="7"/>
        <v>0</v>
      </c>
      <c r="T32" s="79">
        <f t="shared" si="7"/>
        <v>377006905</v>
      </c>
      <c r="U32" s="79">
        <f t="shared" si="7"/>
        <v>376163096</v>
      </c>
      <c r="V32" s="79">
        <f t="shared" si="7"/>
        <v>0</v>
      </c>
      <c r="W32" s="79">
        <f t="shared" si="7"/>
        <v>376163096</v>
      </c>
    </row>
    <row r="33" spans="1:23" ht="30.75" customHeight="1" x14ac:dyDescent="0.2">
      <c r="A33" s="430" t="s">
        <v>352</v>
      </c>
      <c r="B33" s="430"/>
      <c r="C33" s="430"/>
      <c r="D33" s="430"/>
      <c r="E33" s="430"/>
      <c r="F33" s="430"/>
      <c r="G33" s="10">
        <v>26</v>
      </c>
      <c r="H33" s="80">
        <f>SUM(H21:H28)</f>
        <v>0</v>
      </c>
      <c r="I33" s="80">
        <f t="shared" ref="I33:W33" si="8">SUM(I21:I28)</f>
        <v>406280</v>
      </c>
      <c r="J33" s="80">
        <f t="shared" si="8"/>
        <v>0</v>
      </c>
      <c r="K33" s="80">
        <f t="shared" si="8"/>
        <v>40000000</v>
      </c>
      <c r="L33" s="80">
        <f t="shared" si="8"/>
        <v>38299117</v>
      </c>
      <c r="M33" s="80">
        <f t="shared" si="8"/>
        <v>0</v>
      </c>
      <c r="N33" s="80">
        <f t="shared" si="8"/>
        <v>0</v>
      </c>
      <c r="O33" s="80">
        <f t="shared" si="8"/>
        <v>0</v>
      </c>
      <c r="P33" s="80">
        <f t="shared" si="8"/>
        <v>0</v>
      </c>
      <c r="Q33" s="80">
        <f t="shared" si="8"/>
        <v>0</v>
      </c>
      <c r="R33" s="80">
        <f t="shared" si="8"/>
        <v>0</v>
      </c>
      <c r="S33" s="80">
        <f t="shared" si="8"/>
        <v>76692862</v>
      </c>
      <c r="T33" s="80">
        <f t="shared" si="8"/>
        <v>-239279476</v>
      </c>
      <c r="U33" s="80">
        <f t="shared" si="8"/>
        <v>-160479451</v>
      </c>
      <c r="V33" s="80">
        <f t="shared" si="8"/>
        <v>0</v>
      </c>
      <c r="W33" s="80">
        <f t="shared" si="8"/>
        <v>-160479451</v>
      </c>
    </row>
    <row r="34" spans="1:23" x14ac:dyDescent="0.2">
      <c r="A34" s="433" t="s">
        <v>353</v>
      </c>
      <c r="B34" s="435"/>
      <c r="C34" s="435"/>
      <c r="D34" s="435"/>
      <c r="E34" s="435"/>
      <c r="F34" s="435"/>
      <c r="G34" s="435"/>
      <c r="H34" s="435"/>
      <c r="I34" s="435"/>
      <c r="J34" s="435"/>
      <c r="K34" s="435"/>
      <c r="L34" s="435"/>
      <c r="M34" s="435"/>
      <c r="N34" s="435"/>
      <c r="O34" s="435"/>
      <c r="P34" s="435"/>
      <c r="Q34" s="435"/>
      <c r="R34" s="435"/>
      <c r="S34" s="435"/>
      <c r="T34" s="435"/>
      <c r="U34" s="435"/>
      <c r="V34" s="435"/>
      <c r="W34" s="435"/>
    </row>
    <row r="35" spans="1:23" x14ac:dyDescent="0.2">
      <c r="A35" s="436" t="s">
        <v>381</v>
      </c>
      <c r="B35" s="436"/>
      <c r="C35" s="436"/>
      <c r="D35" s="436"/>
      <c r="E35" s="436"/>
      <c r="F35" s="436"/>
      <c r="G35" s="8">
        <v>27</v>
      </c>
      <c r="H35" s="77">
        <v>1672021210</v>
      </c>
      <c r="I35" s="77">
        <v>5710563</v>
      </c>
      <c r="J35" s="77">
        <v>83601061</v>
      </c>
      <c r="K35" s="77">
        <v>136815284</v>
      </c>
      <c r="L35" s="77">
        <v>124418266</v>
      </c>
      <c r="M35" s="77">
        <v>0</v>
      </c>
      <c r="N35" s="77">
        <v>0</v>
      </c>
      <c r="O35" s="77">
        <v>0</v>
      </c>
      <c r="P35" s="77">
        <v>61473</v>
      </c>
      <c r="Q35" s="77">
        <v>0</v>
      </c>
      <c r="R35" s="77">
        <v>0</v>
      </c>
      <c r="S35" s="77">
        <v>539646072</v>
      </c>
      <c r="T35" s="77">
        <v>377006905</v>
      </c>
      <c r="U35" s="78">
        <f t="shared" ref="U35:U37" si="9">H35+I35+J35+K35-L35+M35+N35+O35+P35+Q35+R35+S35+T35</f>
        <v>2690444302</v>
      </c>
      <c r="V35" s="77">
        <v>0</v>
      </c>
      <c r="W35" s="78">
        <f t="shared" ref="W35:W37" si="10">U35+V35</f>
        <v>2690444302</v>
      </c>
    </row>
    <row r="36" spans="1:23" x14ac:dyDescent="0.2">
      <c r="A36" s="431" t="s">
        <v>329</v>
      </c>
      <c r="B36" s="431"/>
      <c r="C36" s="431"/>
      <c r="D36" s="431"/>
      <c r="E36" s="431"/>
      <c r="F36" s="431"/>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431" t="s">
        <v>330</v>
      </c>
      <c r="B37" s="431"/>
      <c r="C37" s="431"/>
      <c r="D37" s="431"/>
      <c r="E37" s="431"/>
      <c r="F37" s="431"/>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437" t="s">
        <v>382</v>
      </c>
      <c r="B38" s="437"/>
      <c r="C38" s="437"/>
      <c r="D38" s="437"/>
      <c r="E38" s="437"/>
      <c r="F38" s="437"/>
      <c r="G38" s="9">
        <v>30</v>
      </c>
      <c r="H38" s="79">
        <f>H35+H36+H37</f>
        <v>1672021210</v>
      </c>
      <c r="I38" s="79">
        <f t="shared" ref="I38:W38" si="11">I35+I36+I37</f>
        <v>5710563</v>
      </c>
      <c r="J38" s="79">
        <f t="shared" si="11"/>
        <v>83601061</v>
      </c>
      <c r="K38" s="79">
        <f t="shared" si="11"/>
        <v>136815284</v>
      </c>
      <c r="L38" s="79">
        <f t="shared" si="11"/>
        <v>124418266</v>
      </c>
      <c r="M38" s="79">
        <f t="shared" si="11"/>
        <v>0</v>
      </c>
      <c r="N38" s="79">
        <f t="shared" si="11"/>
        <v>0</v>
      </c>
      <c r="O38" s="79">
        <f t="shared" si="11"/>
        <v>0</v>
      </c>
      <c r="P38" s="79">
        <f t="shared" si="11"/>
        <v>61473</v>
      </c>
      <c r="Q38" s="79">
        <f t="shared" si="11"/>
        <v>0</v>
      </c>
      <c r="R38" s="79">
        <f t="shared" si="11"/>
        <v>0</v>
      </c>
      <c r="S38" s="79">
        <f t="shared" si="11"/>
        <v>539646072</v>
      </c>
      <c r="T38" s="79">
        <f t="shared" si="11"/>
        <v>377006905</v>
      </c>
      <c r="U38" s="79">
        <f t="shared" si="11"/>
        <v>2690444302</v>
      </c>
      <c r="V38" s="79">
        <f t="shared" si="11"/>
        <v>0</v>
      </c>
      <c r="W38" s="79">
        <f t="shared" si="11"/>
        <v>2690444302</v>
      </c>
    </row>
    <row r="39" spans="1:23" x14ac:dyDescent="0.2">
      <c r="A39" s="431" t="s">
        <v>331</v>
      </c>
      <c r="B39" s="431"/>
      <c r="C39" s="431"/>
      <c r="D39" s="431"/>
      <c r="E39" s="431"/>
      <c r="F39" s="431"/>
      <c r="G39" s="8">
        <v>31</v>
      </c>
      <c r="H39" s="81">
        <v>0</v>
      </c>
      <c r="I39" s="81">
        <v>0</v>
      </c>
      <c r="J39" s="81">
        <v>0</v>
      </c>
      <c r="K39" s="81">
        <v>0</v>
      </c>
      <c r="L39" s="81">
        <v>0</v>
      </c>
      <c r="M39" s="81">
        <v>0</v>
      </c>
      <c r="N39" s="81">
        <v>0</v>
      </c>
      <c r="O39" s="81">
        <v>0</v>
      </c>
      <c r="P39" s="81">
        <v>0</v>
      </c>
      <c r="Q39" s="81">
        <v>0</v>
      </c>
      <c r="R39" s="81">
        <v>0</v>
      </c>
      <c r="S39" s="81">
        <v>0</v>
      </c>
      <c r="T39" s="77">
        <v>-308549679</v>
      </c>
      <c r="U39" s="78">
        <f t="shared" ref="U39:U56" si="12">H39+I39+J39+K39-L39+M39+N39+O39+P39+Q39+R39+S39+T39</f>
        <v>-308549679</v>
      </c>
      <c r="V39" s="77">
        <v>0</v>
      </c>
      <c r="W39" s="78">
        <f t="shared" ref="W39:W56" si="13">U39+V39</f>
        <v>-308549679</v>
      </c>
    </row>
    <row r="40" spans="1:23" x14ac:dyDescent="0.2">
      <c r="A40" s="431" t="s">
        <v>332</v>
      </c>
      <c r="B40" s="431"/>
      <c r="C40" s="431"/>
      <c r="D40" s="431"/>
      <c r="E40" s="431"/>
      <c r="F40" s="431"/>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431" t="s">
        <v>354</v>
      </c>
      <c r="B41" s="431"/>
      <c r="C41" s="431"/>
      <c r="D41" s="431"/>
      <c r="E41" s="431"/>
      <c r="F41" s="431"/>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431" t="s">
        <v>334</v>
      </c>
      <c r="B42" s="431"/>
      <c r="C42" s="431"/>
      <c r="D42" s="431"/>
      <c r="E42" s="431"/>
      <c r="F42" s="431"/>
      <c r="G42" s="8">
        <v>34</v>
      </c>
      <c r="H42" s="81">
        <v>0</v>
      </c>
      <c r="I42" s="81">
        <v>0</v>
      </c>
      <c r="J42" s="81">
        <v>0</v>
      </c>
      <c r="K42" s="81">
        <v>0</v>
      </c>
      <c r="L42" s="81">
        <v>0</v>
      </c>
      <c r="M42" s="81">
        <v>0</v>
      </c>
      <c r="N42" s="81">
        <v>0</v>
      </c>
      <c r="O42" s="81">
        <v>0</v>
      </c>
      <c r="P42" s="77">
        <v>-73904</v>
      </c>
      <c r="Q42" s="81">
        <v>0</v>
      </c>
      <c r="R42" s="81">
        <v>0</v>
      </c>
      <c r="S42" s="77">
        <v>0</v>
      </c>
      <c r="T42" s="77">
        <v>0</v>
      </c>
      <c r="U42" s="78">
        <f t="shared" si="12"/>
        <v>-73904</v>
      </c>
      <c r="V42" s="77">
        <v>0</v>
      </c>
      <c r="W42" s="78">
        <f t="shared" si="13"/>
        <v>-73904</v>
      </c>
    </row>
    <row r="43" spans="1:23" ht="21" customHeight="1" x14ac:dyDescent="0.2">
      <c r="A43" s="431" t="s">
        <v>335</v>
      </c>
      <c r="B43" s="431"/>
      <c r="C43" s="431"/>
      <c r="D43" s="431"/>
      <c r="E43" s="431"/>
      <c r="F43" s="431"/>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431" t="s">
        <v>336</v>
      </c>
      <c r="B44" s="431"/>
      <c r="C44" s="431"/>
      <c r="D44" s="431"/>
      <c r="E44" s="431"/>
      <c r="F44" s="431"/>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431" t="s">
        <v>355</v>
      </c>
      <c r="B45" s="431"/>
      <c r="C45" s="431"/>
      <c r="D45" s="431"/>
      <c r="E45" s="431"/>
      <c r="F45" s="431"/>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431" t="s">
        <v>338</v>
      </c>
      <c r="B46" s="431"/>
      <c r="C46" s="431"/>
      <c r="D46" s="431"/>
      <c r="E46" s="431"/>
      <c r="F46" s="431"/>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431" t="s">
        <v>339</v>
      </c>
      <c r="B47" s="431"/>
      <c r="C47" s="431"/>
      <c r="D47" s="431"/>
      <c r="E47" s="431"/>
      <c r="F47" s="431"/>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431" t="s">
        <v>340</v>
      </c>
      <c r="B48" s="431"/>
      <c r="C48" s="431"/>
      <c r="D48" s="431"/>
      <c r="E48" s="431"/>
      <c r="F48" s="431"/>
      <c r="G48" s="8">
        <v>40</v>
      </c>
      <c r="H48" s="81">
        <v>0</v>
      </c>
      <c r="I48" s="81">
        <v>0</v>
      </c>
      <c r="J48" s="81">
        <v>0</v>
      </c>
      <c r="K48" s="81">
        <v>0</v>
      </c>
      <c r="L48" s="81">
        <v>0</v>
      </c>
      <c r="M48" s="81">
        <v>0</v>
      </c>
      <c r="N48" s="77">
        <v>0</v>
      </c>
      <c r="O48" s="77">
        <v>0</v>
      </c>
      <c r="P48" s="77">
        <v>13303</v>
      </c>
      <c r="Q48" s="77">
        <v>0</v>
      </c>
      <c r="R48" s="77">
        <v>0</v>
      </c>
      <c r="S48" s="77">
        <v>0</v>
      </c>
      <c r="T48" s="77">
        <v>0</v>
      </c>
      <c r="U48" s="78">
        <f t="shared" si="12"/>
        <v>13303</v>
      </c>
      <c r="V48" s="77">
        <v>0</v>
      </c>
      <c r="W48" s="78">
        <f t="shared" si="13"/>
        <v>13303</v>
      </c>
    </row>
    <row r="49" spans="1:23" ht="24" customHeight="1" x14ac:dyDescent="0.2">
      <c r="A49" s="431" t="s">
        <v>356</v>
      </c>
      <c r="B49" s="431"/>
      <c r="C49" s="431"/>
      <c r="D49" s="431"/>
      <c r="E49" s="431"/>
      <c r="F49" s="431"/>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431" t="s">
        <v>342</v>
      </c>
      <c r="B50" s="431"/>
      <c r="C50" s="431"/>
      <c r="D50" s="431"/>
      <c r="E50" s="431"/>
      <c r="F50" s="431"/>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431" t="s">
        <v>357</v>
      </c>
      <c r="B51" s="431"/>
      <c r="C51" s="431"/>
      <c r="D51" s="431"/>
      <c r="E51" s="431"/>
      <c r="F51" s="431"/>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431" t="s">
        <v>344</v>
      </c>
      <c r="B52" s="431"/>
      <c r="C52" s="431"/>
      <c r="D52" s="431"/>
      <c r="E52" s="431"/>
      <c r="F52" s="431"/>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
      <c r="A53" s="431" t="s">
        <v>345</v>
      </c>
      <c r="B53" s="431"/>
      <c r="C53" s="431"/>
      <c r="D53" s="431"/>
      <c r="E53" s="431"/>
      <c r="F53" s="431"/>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
      <c r="A54" s="431" t="s">
        <v>346</v>
      </c>
      <c r="B54" s="431"/>
      <c r="C54" s="431"/>
      <c r="D54" s="431"/>
      <c r="E54" s="431"/>
      <c r="F54" s="431"/>
      <c r="G54" s="8">
        <v>46</v>
      </c>
      <c r="H54" s="77">
        <v>0</v>
      </c>
      <c r="I54" s="77">
        <v>0</v>
      </c>
      <c r="J54" s="77">
        <v>0</v>
      </c>
      <c r="K54" s="77">
        <v>0</v>
      </c>
      <c r="L54" s="77">
        <v>0</v>
      </c>
      <c r="M54" s="77">
        <v>0</v>
      </c>
      <c r="N54" s="77">
        <v>2249472</v>
      </c>
      <c r="O54" s="77">
        <v>0</v>
      </c>
      <c r="P54" s="77">
        <v>0</v>
      </c>
      <c r="Q54" s="77">
        <v>0</v>
      </c>
      <c r="R54" s="77">
        <v>0</v>
      </c>
      <c r="S54" s="77">
        <v>1140526</v>
      </c>
      <c r="T54" s="77">
        <v>0</v>
      </c>
      <c r="U54" s="78">
        <f t="shared" si="12"/>
        <v>3389998</v>
      </c>
      <c r="V54" s="77">
        <v>0</v>
      </c>
      <c r="W54" s="78">
        <f t="shared" si="13"/>
        <v>3389998</v>
      </c>
    </row>
    <row r="55" spans="1:23" x14ac:dyDescent="0.2">
      <c r="A55" s="431" t="s">
        <v>347</v>
      </c>
      <c r="B55" s="431"/>
      <c r="C55" s="431"/>
      <c r="D55" s="431"/>
      <c r="E55" s="431"/>
      <c r="F55" s="431"/>
      <c r="G55" s="8">
        <v>47</v>
      </c>
      <c r="H55" s="77">
        <v>0</v>
      </c>
      <c r="I55" s="77">
        <v>0</v>
      </c>
      <c r="J55" s="77">
        <v>0</v>
      </c>
      <c r="K55" s="77">
        <v>0</v>
      </c>
      <c r="L55" s="77">
        <v>0</v>
      </c>
      <c r="M55" s="77">
        <v>0</v>
      </c>
      <c r="N55" s="77">
        <v>0</v>
      </c>
      <c r="O55" s="77">
        <v>0</v>
      </c>
      <c r="P55" s="77">
        <v>0</v>
      </c>
      <c r="Q55" s="77">
        <v>0</v>
      </c>
      <c r="R55" s="77">
        <v>0</v>
      </c>
      <c r="S55" s="77">
        <v>377006905</v>
      </c>
      <c r="T55" s="77">
        <v>-377006905</v>
      </c>
      <c r="U55" s="78">
        <f t="shared" si="12"/>
        <v>0</v>
      </c>
      <c r="V55" s="77">
        <v>0</v>
      </c>
      <c r="W55" s="78">
        <f t="shared" si="13"/>
        <v>0</v>
      </c>
    </row>
    <row r="56" spans="1:23" x14ac:dyDescent="0.2">
      <c r="A56" s="431" t="s">
        <v>348</v>
      </c>
      <c r="B56" s="431"/>
      <c r="C56" s="431"/>
      <c r="D56" s="431"/>
      <c r="E56" s="431"/>
      <c r="F56" s="431"/>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432" t="s">
        <v>383</v>
      </c>
      <c r="B57" s="432"/>
      <c r="C57" s="432"/>
      <c r="D57" s="432"/>
      <c r="E57" s="432"/>
      <c r="F57" s="432"/>
      <c r="G57" s="10">
        <v>49</v>
      </c>
      <c r="H57" s="80">
        <f>SUM(H38:H56)</f>
        <v>1672021210</v>
      </c>
      <c r="I57" s="80">
        <f t="shared" ref="I57:W57" si="14">SUM(I38:I56)</f>
        <v>5710563</v>
      </c>
      <c r="J57" s="80">
        <f t="shared" si="14"/>
        <v>83601061</v>
      </c>
      <c r="K57" s="80">
        <f t="shared" si="14"/>
        <v>136815284</v>
      </c>
      <c r="L57" s="80">
        <f t="shared" si="14"/>
        <v>124418266</v>
      </c>
      <c r="M57" s="80">
        <f t="shared" si="14"/>
        <v>0</v>
      </c>
      <c r="N57" s="80">
        <f t="shared" si="14"/>
        <v>2249472</v>
      </c>
      <c r="O57" s="80">
        <f t="shared" si="14"/>
        <v>0</v>
      </c>
      <c r="P57" s="80">
        <f t="shared" si="14"/>
        <v>872</v>
      </c>
      <c r="Q57" s="80">
        <f t="shared" si="14"/>
        <v>0</v>
      </c>
      <c r="R57" s="80">
        <f t="shared" si="14"/>
        <v>0</v>
      </c>
      <c r="S57" s="80">
        <f t="shared" si="14"/>
        <v>917793503</v>
      </c>
      <c r="T57" s="80">
        <f t="shared" si="14"/>
        <v>-308549679</v>
      </c>
      <c r="U57" s="80">
        <f t="shared" si="14"/>
        <v>2385224020</v>
      </c>
      <c r="V57" s="80">
        <f t="shared" si="14"/>
        <v>0</v>
      </c>
      <c r="W57" s="80">
        <f t="shared" si="14"/>
        <v>2385224020</v>
      </c>
    </row>
    <row r="58" spans="1:23" x14ac:dyDescent="0.2">
      <c r="A58" s="433" t="s">
        <v>349</v>
      </c>
      <c r="B58" s="434"/>
      <c r="C58" s="434"/>
      <c r="D58" s="434"/>
      <c r="E58" s="434"/>
      <c r="F58" s="434"/>
      <c r="G58" s="434"/>
      <c r="H58" s="434"/>
      <c r="I58" s="434"/>
      <c r="J58" s="434"/>
      <c r="K58" s="434"/>
      <c r="L58" s="434"/>
      <c r="M58" s="434"/>
      <c r="N58" s="434"/>
      <c r="O58" s="434"/>
      <c r="P58" s="434"/>
      <c r="Q58" s="434"/>
      <c r="R58" s="434"/>
      <c r="S58" s="434"/>
      <c r="T58" s="434"/>
      <c r="U58" s="434"/>
      <c r="V58" s="434"/>
      <c r="W58" s="434"/>
    </row>
    <row r="59" spans="1:23" ht="31.5" customHeight="1" x14ac:dyDescent="0.2">
      <c r="A59" s="429" t="s">
        <v>358</v>
      </c>
      <c r="B59" s="429"/>
      <c r="C59" s="429"/>
      <c r="D59" s="429"/>
      <c r="E59" s="429"/>
      <c r="F59" s="429"/>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-60601</v>
      </c>
      <c r="Q59" s="79">
        <f t="shared" si="15"/>
        <v>0</v>
      </c>
      <c r="R59" s="79">
        <f t="shared" si="15"/>
        <v>0</v>
      </c>
      <c r="S59" s="79">
        <f t="shared" si="15"/>
        <v>0</v>
      </c>
      <c r="T59" s="79">
        <f t="shared" si="15"/>
        <v>0</v>
      </c>
      <c r="U59" s="79">
        <f t="shared" si="15"/>
        <v>-60601</v>
      </c>
      <c r="V59" s="79">
        <f t="shared" si="15"/>
        <v>0</v>
      </c>
      <c r="W59" s="79">
        <f t="shared" si="15"/>
        <v>-60601</v>
      </c>
    </row>
    <row r="60" spans="1:23" ht="27.75" customHeight="1" x14ac:dyDescent="0.2">
      <c r="A60" s="429" t="s">
        <v>359</v>
      </c>
      <c r="B60" s="429"/>
      <c r="C60" s="429"/>
      <c r="D60" s="429"/>
      <c r="E60" s="429"/>
      <c r="F60" s="429"/>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-60601</v>
      </c>
      <c r="Q60" s="79">
        <f t="shared" si="16"/>
        <v>0</v>
      </c>
      <c r="R60" s="79">
        <f t="shared" si="16"/>
        <v>0</v>
      </c>
      <c r="S60" s="79">
        <f t="shared" si="16"/>
        <v>0</v>
      </c>
      <c r="T60" s="79">
        <f t="shared" si="16"/>
        <v>-308549679</v>
      </c>
      <c r="U60" s="79">
        <f t="shared" si="16"/>
        <v>-308610280</v>
      </c>
      <c r="V60" s="79">
        <f t="shared" si="16"/>
        <v>0</v>
      </c>
      <c r="W60" s="79">
        <f t="shared" si="16"/>
        <v>-308610280</v>
      </c>
    </row>
    <row r="61" spans="1:23" ht="29.25" customHeight="1" x14ac:dyDescent="0.2">
      <c r="A61" s="430" t="s">
        <v>360</v>
      </c>
      <c r="B61" s="430"/>
      <c r="C61" s="430"/>
      <c r="D61" s="430"/>
      <c r="E61" s="430"/>
      <c r="F61" s="430"/>
      <c r="G61" s="10">
        <v>52</v>
      </c>
      <c r="H61" s="80">
        <f>SUM(H49:H56)</f>
        <v>0</v>
      </c>
      <c r="I61" s="80">
        <f t="shared" ref="I61:W61" si="17">SUM(I49:I56)</f>
        <v>0</v>
      </c>
      <c r="J61" s="80">
        <f t="shared" si="17"/>
        <v>0</v>
      </c>
      <c r="K61" s="80">
        <f t="shared" si="17"/>
        <v>0</v>
      </c>
      <c r="L61" s="80">
        <f t="shared" si="17"/>
        <v>0</v>
      </c>
      <c r="M61" s="80">
        <f t="shared" si="17"/>
        <v>0</v>
      </c>
      <c r="N61" s="80">
        <f t="shared" si="17"/>
        <v>2249472</v>
      </c>
      <c r="O61" s="80">
        <f t="shared" si="17"/>
        <v>0</v>
      </c>
      <c r="P61" s="80">
        <f t="shared" si="17"/>
        <v>0</v>
      </c>
      <c r="Q61" s="80">
        <f t="shared" si="17"/>
        <v>0</v>
      </c>
      <c r="R61" s="80">
        <f t="shared" si="17"/>
        <v>0</v>
      </c>
      <c r="S61" s="80">
        <f t="shared" si="17"/>
        <v>378147431</v>
      </c>
      <c r="T61" s="80">
        <f t="shared" si="17"/>
        <v>-377006905</v>
      </c>
      <c r="U61" s="80">
        <f t="shared" si="17"/>
        <v>3389998</v>
      </c>
      <c r="V61" s="80">
        <f t="shared" si="17"/>
        <v>0</v>
      </c>
      <c r="W61" s="80">
        <f t="shared" si="17"/>
        <v>3389998</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A82" zoomScale="75" zoomScaleNormal="75" workbookViewId="0">
      <selection activeCell="H98" sqref="H98"/>
    </sheetView>
  </sheetViews>
  <sheetFormatPr defaultRowHeight="12.75" x14ac:dyDescent="0.2"/>
  <cols>
    <col min="1" max="1" width="45.42578125" customWidth="1"/>
    <col min="2" max="2" width="11.7109375" bestFit="1" customWidth="1"/>
    <col min="3" max="3" width="13.7109375" customWidth="1"/>
    <col min="5" max="5" width="10.28515625" bestFit="1" customWidth="1"/>
    <col min="6" max="6" width="7.5703125" bestFit="1" customWidth="1"/>
    <col min="7" max="7" width="121.140625" customWidth="1"/>
  </cols>
  <sheetData>
    <row r="1" spans="1:7" s="119" customFormat="1" x14ac:dyDescent="0.2">
      <c r="A1" s="458" t="s">
        <v>446</v>
      </c>
      <c r="B1" s="459"/>
      <c r="C1" s="459"/>
      <c r="D1" s="459"/>
      <c r="E1" s="459"/>
      <c r="F1" s="459"/>
      <c r="G1" s="459"/>
    </row>
    <row r="2" spans="1:7" s="119" customFormat="1" x14ac:dyDescent="0.2">
      <c r="A2" s="459"/>
      <c r="B2" s="459"/>
      <c r="C2" s="459"/>
      <c r="D2" s="459"/>
      <c r="E2" s="459"/>
      <c r="F2" s="459"/>
      <c r="G2" s="459"/>
    </row>
    <row r="3" spans="1:7" s="119" customFormat="1" x14ac:dyDescent="0.2">
      <c r="A3" s="459"/>
      <c r="B3" s="459"/>
      <c r="C3" s="459"/>
      <c r="D3" s="459"/>
      <c r="E3" s="459"/>
      <c r="F3" s="459"/>
      <c r="G3" s="459"/>
    </row>
    <row r="4" spans="1:7" s="119" customFormat="1" x14ac:dyDescent="0.2">
      <c r="A4" s="459"/>
      <c r="B4" s="459"/>
      <c r="C4" s="459"/>
      <c r="D4" s="459"/>
      <c r="E4" s="459"/>
      <c r="F4" s="459"/>
      <c r="G4" s="459"/>
    </row>
    <row r="5" spans="1:7" s="119" customFormat="1" x14ac:dyDescent="0.2">
      <c r="A5" s="459"/>
      <c r="B5" s="459"/>
      <c r="C5" s="459"/>
      <c r="D5" s="459"/>
      <c r="E5" s="459"/>
      <c r="F5" s="459"/>
      <c r="G5" s="459"/>
    </row>
    <row r="6" spans="1:7" s="119" customFormat="1" x14ac:dyDescent="0.2">
      <c r="A6" s="459"/>
      <c r="B6" s="459"/>
      <c r="C6" s="459"/>
      <c r="D6" s="459"/>
      <c r="E6" s="459"/>
      <c r="F6" s="459"/>
      <c r="G6" s="459"/>
    </row>
    <row r="7" spans="1:7" s="119" customFormat="1" x14ac:dyDescent="0.2">
      <c r="A7" s="459"/>
      <c r="B7" s="459"/>
      <c r="C7" s="459"/>
      <c r="D7" s="459"/>
      <c r="E7" s="459"/>
      <c r="F7" s="459"/>
      <c r="G7" s="459"/>
    </row>
    <row r="8" spans="1:7" s="119" customFormat="1" x14ac:dyDescent="0.2">
      <c r="A8" s="459"/>
      <c r="B8" s="459"/>
      <c r="C8" s="459"/>
      <c r="D8" s="459"/>
      <c r="E8" s="459"/>
      <c r="F8" s="459"/>
      <c r="G8" s="459"/>
    </row>
    <row r="9" spans="1:7" s="119" customFormat="1" x14ac:dyDescent="0.2">
      <c r="A9" s="459"/>
      <c r="B9" s="459"/>
      <c r="C9" s="459"/>
      <c r="D9" s="459"/>
      <c r="E9" s="459"/>
      <c r="F9" s="459"/>
      <c r="G9" s="459"/>
    </row>
    <row r="10" spans="1:7" s="119" customFormat="1" x14ac:dyDescent="0.2">
      <c r="A10" s="459"/>
      <c r="B10" s="459"/>
      <c r="C10" s="459"/>
      <c r="D10" s="459"/>
      <c r="E10" s="459"/>
      <c r="F10" s="459"/>
      <c r="G10" s="459"/>
    </row>
    <row r="11" spans="1:7" s="119" customFormat="1" x14ac:dyDescent="0.2">
      <c r="A11" s="459"/>
      <c r="B11" s="459"/>
      <c r="C11" s="459"/>
      <c r="D11" s="459"/>
      <c r="E11" s="459"/>
      <c r="F11" s="459"/>
      <c r="G11" s="459"/>
    </row>
    <row r="12" spans="1:7" s="119" customFormat="1" x14ac:dyDescent="0.2">
      <c r="A12" s="459"/>
      <c r="B12" s="459"/>
      <c r="C12" s="459"/>
      <c r="D12" s="459"/>
      <c r="E12" s="459"/>
      <c r="F12" s="459"/>
      <c r="G12" s="459"/>
    </row>
    <row r="13" spans="1:7" s="119" customFormat="1" x14ac:dyDescent="0.2">
      <c r="A13" s="459"/>
      <c r="B13" s="459"/>
      <c r="C13" s="459"/>
      <c r="D13" s="459"/>
      <c r="E13" s="459"/>
      <c r="F13" s="459"/>
      <c r="G13" s="459"/>
    </row>
    <row r="14" spans="1:7" s="119" customFormat="1" x14ac:dyDescent="0.2">
      <c r="A14" s="459"/>
      <c r="B14" s="459"/>
      <c r="C14" s="459"/>
      <c r="D14" s="459"/>
      <c r="E14" s="459"/>
      <c r="F14" s="459"/>
      <c r="G14" s="459"/>
    </row>
    <row r="15" spans="1:7" s="119" customFormat="1" ht="161.25" customHeight="1" x14ac:dyDescent="0.2">
      <c r="A15" s="459"/>
      <c r="B15" s="459"/>
      <c r="C15" s="459"/>
      <c r="D15" s="459"/>
      <c r="E15" s="459"/>
      <c r="F15" s="459"/>
      <c r="G15" s="459"/>
    </row>
    <row r="16" spans="1:7" s="119" customFormat="1" x14ac:dyDescent="0.2">
      <c r="A16" s="459"/>
      <c r="B16" s="459"/>
      <c r="C16" s="459"/>
      <c r="D16" s="459"/>
      <c r="E16" s="459"/>
      <c r="F16" s="459"/>
      <c r="G16" s="459"/>
    </row>
    <row r="17" spans="1:7" s="119" customFormat="1" x14ac:dyDescent="0.2">
      <c r="A17" s="459"/>
      <c r="B17" s="459"/>
      <c r="C17" s="459"/>
      <c r="D17" s="459"/>
      <c r="E17" s="459"/>
      <c r="F17" s="459"/>
      <c r="G17" s="459"/>
    </row>
    <row r="18" spans="1:7" s="119" customFormat="1" x14ac:dyDescent="0.2">
      <c r="A18" s="459"/>
      <c r="B18" s="459"/>
      <c r="C18" s="459"/>
      <c r="D18" s="459"/>
      <c r="E18" s="459"/>
      <c r="F18" s="459"/>
      <c r="G18" s="459"/>
    </row>
    <row r="19" spans="1:7" s="119" customFormat="1" x14ac:dyDescent="0.2">
      <c r="A19" s="459"/>
      <c r="B19" s="459"/>
      <c r="C19" s="459"/>
      <c r="D19" s="459"/>
      <c r="E19" s="459"/>
      <c r="F19" s="459"/>
      <c r="G19" s="459"/>
    </row>
    <row r="20" spans="1:7" s="119" customFormat="1" x14ac:dyDescent="0.2">
      <c r="A20" s="459"/>
      <c r="B20" s="459"/>
      <c r="C20" s="459"/>
      <c r="D20" s="459"/>
      <c r="E20" s="459"/>
      <c r="F20" s="459"/>
      <c r="G20" s="459"/>
    </row>
    <row r="21" spans="1:7" s="119" customFormat="1" x14ac:dyDescent="0.2">
      <c r="A21" s="459"/>
      <c r="B21" s="459"/>
      <c r="C21" s="459"/>
      <c r="D21" s="459"/>
      <c r="E21" s="459"/>
      <c r="F21" s="459"/>
      <c r="G21" s="459"/>
    </row>
    <row r="22" spans="1:7" s="119" customFormat="1" x14ac:dyDescent="0.2">
      <c r="A22" s="459"/>
      <c r="B22" s="459"/>
      <c r="C22" s="459"/>
      <c r="D22" s="459"/>
      <c r="E22" s="459"/>
      <c r="F22" s="459"/>
      <c r="G22" s="459"/>
    </row>
    <row r="23" spans="1:7" s="119" customFormat="1" x14ac:dyDescent="0.2">
      <c r="A23" s="459"/>
      <c r="B23" s="459"/>
      <c r="C23" s="459"/>
      <c r="D23" s="459"/>
      <c r="E23" s="459"/>
      <c r="F23" s="459"/>
      <c r="G23" s="459"/>
    </row>
    <row r="24" spans="1:7" s="119" customFormat="1" x14ac:dyDescent="0.2">
      <c r="A24" s="459"/>
      <c r="B24" s="459"/>
      <c r="C24" s="459"/>
      <c r="D24" s="459"/>
      <c r="E24" s="459"/>
      <c r="F24" s="459"/>
      <c r="G24" s="459"/>
    </row>
    <row r="25" spans="1:7" s="119" customFormat="1" x14ac:dyDescent="0.2">
      <c r="A25" s="459"/>
      <c r="B25" s="459"/>
      <c r="C25" s="459"/>
      <c r="D25" s="459"/>
      <c r="E25" s="459"/>
      <c r="F25" s="459"/>
      <c r="G25" s="459"/>
    </row>
    <row r="26" spans="1:7" s="119" customFormat="1" x14ac:dyDescent="0.2">
      <c r="A26" s="459"/>
      <c r="B26" s="459"/>
      <c r="C26" s="459"/>
      <c r="D26" s="459"/>
      <c r="E26" s="459"/>
      <c r="F26" s="459"/>
      <c r="G26" s="459"/>
    </row>
    <row r="27" spans="1:7" s="119" customFormat="1" x14ac:dyDescent="0.2">
      <c r="A27" s="459"/>
      <c r="B27" s="459"/>
      <c r="C27" s="459"/>
      <c r="D27" s="459"/>
      <c r="E27" s="459"/>
      <c r="F27" s="459"/>
      <c r="G27" s="459"/>
    </row>
    <row r="28" spans="1:7" s="119" customFormat="1" ht="103.5" customHeight="1" x14ac:dyDescent="0.2">
      <c r="A28" s="459"/>
      <c r="B28" s="459"/>
      <c r="C28" s="459"/>
      <c r="D28" s="459"/>
      <c r="E28" s="459"/>
      <c r="F28" s="459"/>
      <c r="G28" s="459"/>
    </row>
    <row r="29" spans="1:7" s="119" customFormat="1" ht="57" customHeight="1" x14ac:dyDescent="0.2">
      <c r="A29" s="459"/>
      <c r="B29" s="459"/>
      <c r="C29" s="459"/>
      <c r="D29" s="459"/>
      <c r="E29" s="459"/>
      <c r="F29" s="459"/>
      <c r="G29" s="459"/>
    </row>
    <row r="30" spans="1:7" s="119" customFormat="1" ht="342.75" customHeight="1" x14ac:dyDescent="0.2">
      <c r="A30" s="459"/>
      <c r="B30" s="459"/>
      <c r="C30" s="459"/>
      <c r="D30" s="459"/>
      <c r="E30" s="459"/>
      <c r="F30" s="459"/>
      <c r="G30" s="459"/>
    </row>
    <row r="31" spans="1:7" s="119" customFormat="1" ht="12" customHeight="1" x14ac:dyDescent="0.2">
      <c r="A31" s="120"/>
      <c r="B31" s="120"/>
      <c r="C31" s="120"/>
      <c r="D31" s="120"/>
      <c r="E31" s="120"/>
      <c r="F31" s="120"/>
      <c r="G31" s="120"/>
    </row>
    <row r="32" spans="1:7" s="119" customFormat="1" x14ac:dyDescent="0.2">
      <c r="A32" s="121" t="s">
        <v>447</v>
      </c>
      <c r="B32" s="121"/>
      <c r="C32" s="121"/>
      <c r="D32" s="121"/>
      <c r="E32" s="121"/>
      <c r="F32" s="121"/>
      <c r="G32" s="121"/>
    </row>
    <row r="33" spans="1:7" s="119" customFormat="1" x14ac:dyDescent="0.2">
      <c r="A33" s="121"/>
      <c r="B33" s="121"/>
      <c r="C33" s="121"/>
      <c r="D33" s="121"/>
      <c r="E33" s="121"/>
      <c r="F33" s="121"/>
      <c r="G33" s="121"/>
    </row>
    <row r="34" spans="1:7" s="119" customFormat="1" ht="25.9" customHeight="1" x14ac:dyDescent="0.2">
      <c r="A34" s="460" t="s">
        <v>448</v>
      </c>
      <c r="B34" s="460"/>
      <c r="C34" s="460"/>
      <c r="D34" s="460"/>
      <c r="E34" s="460"/>
      <c r="F34" s="460"/>
      <c r="G34" s="460"/>
    </row>
    <row r="35" spans="1:7" x14ac:dyDescent="0.2">
      <c r="A35" s="121"/>
      <c r="B35" s="122"/>
      <c r="C35" s="122"/>
      <c r="D35" s="122"/>
      <c r="E35" s="122"/>
      <c r="F35" s="122"/>
      <c r="G35" s="122"/>
    </row>
    <row r="36" spans="1:7" x14ac:dyDescent="0.2">
      <c r="A36" s="123" t="s">
        <v>449</v>
      </c>
      <c r="B36" s="122"/>
      <c r="C36" s="122"/>
      <c r="D36" s="122"/>
      <c r="E36" s="122"/>
      <c r="F36" s="122"/>
      <c r="G36" s="122"/>
    </row>
    <row r="37" spans="1:7" x14ac:dyDescent="0.2">
      <c r="A37" s="123"/>
      <c r="B37" s="122"/>
      <c r="C37" s="122"/>
      <c r="D37" s="122"/>
      <c r="E37" s="122"/>
      <c r="F37" s="122"/>
      <c r="G37" s="122"/>
    </row>
    <row r="38" spans="1:7" x14ac:dyDescent="0.2">
      <c r="A38" s="124"/>
      <c r="B38" s="124"/>
      <c r="C38" s="124"/>
      <c r="D38" s="124"/>
      <c r="E38" s="124"/>
      <c r="F38" s="124"/>
      <c r="G38" s="124"/>
    </row>
    <row r="39" spans="1:7" ht="15.75" x14ac:dyDescent="0.25">
      <c r="A39" s="125" t="s">
        <v>450</v>
      </c>
      <c r="B39" s="126"/>
      <c r="C39" s="126"/>
      <c r="D39" s="126"/>
      <c r="E39" s="127"/>
      <c r="F39" s="128"/>
      <c r="G39" s="128"/>
    </row>
    <row r="40" spans="1:7" x14ac:dyDescent="0.2">
      <c r="A40" s="129"/>
      <c r="B40" s="126"/>
      <c r="C40" s="126"/>
      <c r="D40" s="126"/>
      <c r="E40" s="127"/>
      <c r="F40" s="128"/>
      <c r="G40" s="128"/>
    </row>
    <row r="41" spans="1:7" x14ac:dyDescent="0.2">
      <c r="A41" s="461" t="s">
        <v>451</v>
      </c>
      <c r="B41" s="461"/>
      <c r="C41" s="461"/>
      <c r="D41" s="461"/>
      <c r="E41" s="461"/>
      <c r="F41" s="461"/>
      <c r="G41" s="461"/>
    </row>
    <row r="42" spans="1:7" ht="13.5" thickBot="1" x14ac:dyDescent="0.25">
      <c r="A42" s="130"/>
      <c r="B42" s="130"/>
      <c r="C42" s="130"/>
      <c r="D42" s="130"/>
      <c r="E42" s="130"/>
      <c r="F42" s="130"/>
      <c r="G42" s="130"/>
    </row>
    <row r="43" spans="1:7" ht="48" x14ac:dyDescent="0.2">
      <c r="A43" s="131" t="s">
        <v>452</v>
      </c>
      <c r="B43" s="132" t="s">
        <v>453</v>
      </c>
      <c r="C43" s="132" t="s">
        <v>454</v>
      </c>
      <c r="D43" s="132" t="s">
        <v>455</v>
      </c>
      <c r="E43" s="132" t="s">
        <v>456</v>
      </c>
      <c r="F43" s="132" t="s">
        <v>457</v>
      </c>
      <c r="G43" s="133" t="s">
        <v>458</v>
      </c>
    </row>
    <row r="44" spans="1:7" ht="48" x14ac:dyDescent="0.2">
      <c r="A44" s="134" t="s">
        <v>459</v>
      </c>
      <c r="B44" s="135" t="s">
        <v>460</v>
      </c>
      <c r="C44" s="136" t="s">
        <v>461</v>
      </c>
      <c r="D44" s="137">
        <f>SUM(D45:D49)</f>
        <v>5324136</v>
      </c>
      <c r="E44" s="137">
        <f>SUM(E45:E49)</f>
        <v>5324136</v>
      </c>
      <c r="F44" s="137">
        <f t="shared" ref="F44:F49" si="0">+E44-D44</f>
        <v>0</v>
      </c>
      <c r="G44" s="138"/>
    </row>
    <row r="45" spans="1:7" x14ac:dyDescent="0.2">
      <c r="A45" s="139" t="s">
        <v>462</v>
      </c>
      <c r="B45" s="140" t="s">
        <v>463</v>
      </c>
      <c r="C45" s="140" t="s">
        <v>464</v>
      </c>
      <c r="D45" s="141">
        <v>42275</v>
      </c>
      <c r="E45" s="141">
        <f>+D45</f>
        <v>42275</v>
      </c>
      <c r="F45" s="141">
        <f t="shared" si="0"/>
        <v>0</v>
      </c>
      <c r="G45" s="142"/>
    </row>
    <row r="46" spans="1:7" ht="36" x14ac:dyDescent="0.2">
      <c r="A46" s="143" t="s">
        <v>465</v>
      </c>
      <c r="B46" s="144" t="s">
        <v>466</v>
      </c>
      <c r="C46" s="144" t="s">
        <v>467</v>
      </c>
      <c r="D46" s="141">
        <v>4292520</v>
      </c>
      <c r="E46" s="141">
        <f>+D46</f>
        <v>4292520</v>
      </c>
      <c r="F46" s="141">
        <f t="shared" si="0"/>
        <v>0</v>
      </c>
      <c r="G46" s="145" t="s">
        <v>468</v>
      </c>
    </row>
    <row r="47" spans="1:7" ht="48" x14ac:dyDescent="0.2">
      <c r="A47" s="143" t="s">
        <v>469</v>
      </c>
      <c r="B47" s="144" t="s">
        <v>470</v>
      </c>
      <c r="C47" s="144" t="s">
        <v>471</v>
      </c>
      <c r="D47" s="141">
        <v>774870</v>
      </c>
      <c r="E47" s="141">
        <f>+D47</f>
        <v>774870</v>
      </c>
      <c r="F47" s="141">
        <f t="shared" si="0"/>
        <v>0</v>
      </c>
      <c r="G47" s="145" t="s">
        <v>472</v>
      </c>
    </row>
    <row r="48" spans="1:7" x14ac:dyDescent="0.2">
      <c r="A48" s="139" t="s">
        <v>473</v>
      </c>
      <c r="B48" s="140" t="s">
        <v>474</v>
      </c>
      <c r="C48" s="144" t="s">
        <v>475</v>
      </c>
      <c r="D48" s="141">
        <v>0</v>
      </c>
      <c r="E48" s="141">
        <v>0</v>
      </c>
      <c r="F48" s="141">
        <f t="shared" si="0"/>
        <v>0</v>
      </c>
      <c r="G48" s="145"/>
    </row>
    <row r="49" spans="1:7" x14ac:dyDescent="0.2">
      <c r="A49" s="139" t="s">
        <v>476</v>
      </c>
      <c r="B49" s="140" t="s">
        <v>477</v>
      </c>
      <c r="C49" s="140" t="s">
        <v>478</v>
      </c>
      <c r="D49" s="141">
        <v>214471</v>
      </c>
      <c r="E49" s="146">
        <f>+D49</f>
        <v>214471</v>
      </c>
      <c r="F49" s="146">
        <f t="shared" si="0"/>
        <v>0</v>
      </c>
      <c r="G49" s="145"/>
    </row>
    <row r="50" spans="1:7" x14ac:dyDescent="0.2">
      <c r="A50" s="147"/>
      <c r="B50" s="148"/>
      <c r="C50" s="148"/>
      <c r="D50" s="149"/>
      <c r="E50" s="149"/>
      <c r="F50" s="150"/>
      <c r="G50" s="151"/>
    </row>
    <row r="51" spans="1:7" ht="36" x14ac:dyDescent="0.2">
      <c r="A51" s="134" t="s">
        <v>479</v>
      </c>
      <c r="B51" s="135" t="s">
        <v>480</v>
      </c>
      <c r="C51" s="136" t="s">
        <v>481</v>
      </c>
      <c r="D51" s="137">
        <f>SUM(D52:D55)</f>
        <v>583233</v>
      </c>
      <c r="E51" s="137">
        <f>SUM(E52:E55)</f>
        <v>583233</v>
      </c>
      <c r="F51" s="137">
        <f>+E51-D51</f>
        <v>0</v>
      </c>
      <c r="G51" s="152" t="s">
        <v>482</v>
      </c>
    </row>
    <row r="52" spans="1:7" x14ac:dyDescent="0.2">
      <c r="A52" s="139" t="s">
        <v>483</v>
      </c>
      <c r="B52" s="140" t="s">
        <v>484</v>
      </c>
      <c r="C52" s="140" t="s">
        <v>485</v>
      </c>
      <c r="D52" s="141">
        <v>27296</v>
      </c>
      <c r="E52" s="141">
        <f>+D52</f>
        <v>27296</v>
      </c>
      <c r="F52" s="141">
        <f>+E52-D52</f>
        <v>0</v>
      </c>
      <c r="G52" s="153"/>
    </row>
    <row r="53" spans="1:7" ht="60" x14ac:dyDescent="0.2">
      <c r="A53" s="143" t="s">
        <v>486</v>
      </c>
      <c r="B53" s="144" t="s">
        <v>487</v>
      </c>
      <c r="C53" s="144" t="s">
        <v>475</v>
      </c>
      <c r="D53" s="141">
        <v>32385</v>
      </c>
      <c r="E53" s="141">
        <f>32387-2</f>
        <v>32385</v>
      </c>
      <c r="F53" s="141">
        <f>+D53-E53</f>
        <v>0</v>
      </c>
      <c r="G53" s="145" t="s">
        <v>488</v>
      </c>
    </row>
    <row r="54" spans="1:7" ht="24" x14ac:dyDescent="0.2">
      <c r="A54" s="139" t="s">
        <v>489</v>
      </c>
      <c r="B54" s="140" t="s">
        <v>490</v>
      </c>
      <c r="C54" s="140" t="s">
        <v>491</v>
      </c>
      <c r="D54" s="141">
        <v>578</v>
      </c>
      <c r="E54" s="141">
        <f t="shared" ref="E54:E56" si="1">+D54</f>
        <v>578</v>
      </c>
      <c r="F54" s="141">
        <f t="shared" ref="F54:F57" si="2">+D54-E54</f>
        <v>0</v>
      </c>
      <c r="G54" s="145" t="s">
        <v>492</v>
      </c>
    </row>
    <row r="55" spans="1:7" ht="24" x14ac:dyDescent="0.2">
      <c r="A55" s="139" t="s">
        <v>493</v>
      </c>
      <c r="B55" s="140" t="s">
        <v>494</v>
      </c>
      <c r="C55" s="140" t="s">
        <v>495</v>
      </c>
      <c r="D55" s="141">
        <v>522974</v>
      </c>
      <c r="E55" s="141">
        <v>522974</v>
      </c>
      <c r="F55" s="141">
        <f t="shared" si="2"/>
        <v>0</v>
      </c>
      <c r="G55" s="145" t="s">
        <v>496</v>
      </c>
    </row>
    <row r="56" spans="1:7" x14ac:dyDescent="0.2">
      <c r="A56" s="147"/>
      <c r="B56" s="148"/>
      <c r="C56" s="148"/>
      <c r="D56" s="149"/>
      <c r="E56" s="141">
        <f t="shared" si="1"/>
        <v>0</v>
      </c>
      <c r="F56" s="141">
        <f t="shared" si="2"/>
        <v>0</v>
      </c>
      <c r="G56" s="151"/>
    </row>
    <row r="57" spans="1:7" ht="60" x14ac:dyDescent="0.2">
      <c r="A57" s="154" t="s">
        <v>497</v>
      </c>
      <c r="B57" s="136" t="s">
        <v>498</v>
      </c>
      <c r="C57" s="136" t="s">
        <v>475</v>
      </c>
      <c r="D57" s="137">
        <v>46703</v>
      </c>
      <c r="E57" s="137">
        <f>46701+2</f>
        <v>46703</v>
      </c>
      <c r="F57" s="137">
        <f t="shared" si="2"/>
        <v>0</v>
      </c>
      <c r="G57" s="152" t="s">
        <v>499</v>
      </c>
    </row>
    <row r="58" spans="1:7" ht="13.5" thickBot="1" x14ac:dyDescent="0.25">
      <c r="A58" s="155" t="s">
        <v>500</v>
      </c>
      <c r="B58" s="156"/>
      <c r="C58" s="157"/>
      <c r="D58" s="158">
        <f>+D44+D51+D57</f>
        <v>5954072</v>
      </c>
      <c r="E58" s="158">
        <f>+E44+E51+E57</f>
        <v>5954072</v>
      </c>
      <c r="F58" s="158">
        <f>+E58-D58</f>
        <v>0</v>
      </c>
      <c r="G58" s="159"/>
    </row>
    <row r="59" spans="1:7" ht="13.5" thickBot="1" x14ac:dyDescent="0.25">
      <c r="A59" s="160"/>
      <c r="B59" s="161"/>
      <c r="C59" s="161"/>
      <c r="D59" s="162"/>
      <c r="E59" s="162"/>
      <c r="F59" s="163"/>
      <c r="G59" s="160"/>
    </row>
    <row r="60" spans="1:7" ht="24" x14ac:dyDescent="0.2">
      <c r="A60" s="164" t="s">
        <v>501</v>
      </c>
      <c r="B60" s="165" t="s">
        <v>502</v>
      </c>
      <c r="C60" s="165" t="s">
        <v>503</v>
      </c>
      <c r="D60" s="166">
        <v>2385224</v>
      </c>
      <c r="E60" s="166">
        <f>+D60</f>
        <v>2385224</v>
      </c>
      <c r="F60" s="166">
        <f>+E60-D60</f>
        <v>0</v>
      </c>
      <c r="G60" s="167" t="s">
        <v>504</v>
      </c>
    </row>
    <row r="61" spans="1:7" x14ac:dyDescent="0.2">
      <c r="A61" s="168"/>
      <c r="B61" s="169"/>
      <c r="C61" s="148"/>
      <c r="D61" s="149"/>
      <c r="E61" s="149"/>
      <c r="F61" s="150"/>
      <c r="G61" s="170"/>
    </row>
    <row r="62" spans="1:7" ht="51.75" customHeight="1" x14ac:dyDescent="0.2">
      <c r="A62" s="171" t="s">
        <v>505</v>
      </c>
      <c r="B62" s="136" t="s">
        <v>506</v>
      </c>
      <c r="C62" s="136" t="s">
        <v>507</v>
      </c>
      <c r="D62" s="137">
        <v>113214</v>
      </c>
      <c r="E62" s="137">
        <f>113215-1</f>
        <v>113214</v>
      </c>
      <c r="F62" s="172">
        <f>+E62-D62</f>
        <v>0</v>
      </c>
      <c r="G62" s="173" t="s">
        <v>508</v>
      </c>
    </row>
    <row r="63" spans="1:7" x14ac:dyDescent="0.2">
      <c r="A63" s="174"/>
      <c r="B63" s="148"/>
      <c r="C63" s="148"/>
      <c r="D63" s="149"/>
      <c r="E63" s="149"/>
      <c r="F63" s="150"/>
      <c r="G63" s="175"/>
    </row>
    <row r="64" spans="1:7" ht="36" x14ac:dyDescent="0.2">
      <c r="A64" s="171" t="s">
        <v>509</v>
      </c>
      <c r="B64" s="136" t="s">
        <v>510</v>
      </c>
      <c r="C64" s="136" t="s">
        <v>511</v>
      </c>
      <c r="D64" s="137">
        <f>SUM(D65:D67)</f>
        <v>2524889</v>
      </c>
      <c r="E64" s="137">
        <f>SUM(E65:E67)</f>
        <v>2524889</v>
      </c>
      <c r="F64" s="172">
        <f>+E64-D64</f>
        <v>0</v>
      </c>
      <c r="G64" s="173" t="s">
        <v>512</v>
      </c>
    </row>
    <row r="65" spans="1:7" ht="24" x14ac:dyDescent="0.2">
      <c r="A65" s="168" t="s">
        <v>513</v>
      </c>
      <c r="B65" s="140" t="s">
        <v>514</v>
      </c>
      <c r="C65" s="144" t="s">
        <v>515</v>
      </c>
      <c r="D65" s="141">
        <v>2474586</v>
      </c>
      <c r="E65" s="141">
        <v>2474586</v>
      </c>
      <c r="F65" s="141">
        <f>+D65-E65</f>
        <v>0</v>
      </c>
      <c r="G65" s="176" t="s">
        <v>516</v>
      </c>
    </row>
    <row r="66" spans="1:7" ht="72" x14ac:dyDescent="0.2">
      <c r="A66" s="168" t="s">
        <v>517</v>
      </c>
      <c r="B66" s="140" t="s">
        <v>518</v>
      </c>
      <c r="C66" s="144" t="s">
        <v>519</v>
      </c>
      <c r="D66" s="141">
        <v>36996</v>
      </c>
      <c r="E66" s="141">
        <f>36995+1</f>
        <v>36996</v>
      </c>
      <c r="F66" s="141">
        <f>+E66-D66</f>
        <v>0</v>
      </c>
      <c r="G66" s="177" t="s">
        <v>520</v>
      </c>
    </row>
    <row r="67" spans="1:7" x14ac:dyDescent="0.2">
      <c r="A67" s="168" t="s">
        <v>521</v>
      </c>
      <c r="B67" s="140" t="s">
        <v>522</v>
      </c>
      <c r="C67" s="140" t="s">
        <v>478</v>
      </c>
      <c r="D67" s="141">
        <v>13307</v>
      </c>
      <c r="E67" s="141">
        <f>+D67</f>
        <v>13307</v>
      </c>
      <c r="F67" s="141">
        <f>+E67-D67</f>
        <v>0</v>
      </c>
      <c r="G67" s="178"/>
    </row>
    <row r="68" spans="1:7" x14ac:dyDescent="0.2">
      <c r="A68" s="174"/>
      <c r="B68" s="148"/>
      <c r="C68" s="148"/>
      <c r="D68" s="149"/>
      <c r="E68" s="149"/>
      <c r="F68" s="150"/>
      <c r="G68" s="179"/>
    </row>
    <row r="69" spans="1:7" ht="41.25" customHeight="1" x14ac:dyDescent="0.2">
      <c r="A69" s="171" t="s">
        <v>523</v>
      </c>
      <c r="B69" s="136" t="s">
        <v>524</v>
      </c>
      <c r="C69" s="136" t="s">
        <v>525</v>
      </c>
      <c r="D69" s="137">
        <f>SUM(D70:D76)</f>
        <v>865350</v>
      </c>
      <c r="E69" s="137">
        <f>SUM(E70:E76)</f>
        <v>865350</v>
      </c>
      <c r="F69" s="137">
        <f t="shared" ref="F69:F76" si="3">+E69-D69</f>
        <v>0</v>
      </c>
      <c r="G69" s="180" t="s">
        <v>526</v>
      </c>
    </row>
    <row r="70" spans="1:7" ht="24" x14ac:dyDescent="0.2">
      <c r="A70" s="168" t="s">
        <v>513</v>
      </c>
      <c r="B70" s="140" t="s">
        <v>527</v>
      </c>
      <c r="C70" s="140" t="s">
        <v>515</v>
      </c>
      <c r="D70" s="141">
        <v>693967</v>
      </c>
      <c r="E70" s="141">
        <v>693967</v>
      </c>
      <c r="F70" s="141">
        <f t="shared" si="3"/>
        <v>0</v>
      </c>
      <c r="G70" s="181" t="s">
        <v>528</v>
      </c>
    </row>
    <row r="71" spans="1:7" ht="84" x14ac:dyDescent="0.2">
      <c r="A71" s="182" t="s">
        <v>529</v>
      </c>
      <c r="B71" s="144" t="s">
        <v>530</v>
      </c>
      <c r="C71" s="144" t="s">
        <v>531</v>
      </c>
      <c r="D71" s="141">
        <v>61768</v>
      </c>
      <c r="E71" s="141">
        <f t="shared" ref="E71" si="4">+D71</f>
        <v>61768</v>
      </c>
      <c r="F71" s="141">
        <f t="shared" si="3"/>
        <v>0</v>
      </c>
      <c r="G71" s="181" t="s">
        <v>675</v>
      </c>
    </row>
    <row r="72" spans="1:7" ht="96" x14ac:dyDescent="0.2">
      <c r="A72" s="182" t="s">
        <v>532</v>
      </c>
      <c r="B72" s="144" t="s">
        <v>533</v>
      </c>
      <c r="C72" s="144" t="s">
        <v>531</v>
      </c>
      <c r="D72" s="141">
        <f>136+49993</f>
        <v>50129</v>
      </c>
      <c r="E72" s="141">
        <f>50130-1</f>
        <v>50129</v>
      </c>
      <c r="F72" s="183">
        <f t="shared" si="3"/>
        <v>0</v>
      </c>
      <c r="G72" s="181" t="s">
        <v>676</v>
      </c>
    </row>
    <row r="73" spans="1:7" ht="24" x14ac:dyDescent="0.2">
      <c r="A73" s="182" t="s">
        <v>534</v>
      </c>
      <c r="B73" s="144" t="s">
        <v>535</v>
      </c>
      <c r="C73" s="144" t="s">
        <v>531</v>
      </c>
      <c r="D73" s="141">
        <v>6625</v>
      </c>
      <c r="E73" s="141">
        <f>+D73</f>
        <v>6625</v>
      </c>
      <c r="F73" s="183">
        <f>+D73-E73</f>
        <v>0</v>
      </c>
      <c r="G73" s="181" t="s">
        <v>536</v>
      </c>
    </row>
    <row r="74" spans="1:7" ht="84" x14ac:dyDescent="0.2">
      <c r="A74" s="182" t="s">
        <v>537</v>
      </c>
      <c r="B74" s="144" t="s">
        <v>538</v>
      </c>
      <c r="C74" s="144" t="s">
        <v>531</v>
      </c>
      <c r="D74" s="141">
        <v>15921</v>
      </c>
      <c r="E74" s="141">
        <f>+D74</f>
        <v>15921</v>
      </c>
      <c r="F74" s="141">
        <f t="shared" si="3"/>
        <v>0</v>
      </c>
      <c r="G74" s="181" t="s">
        <v>677</v>
      </c>
    </row>
    <row r="75" spans="1:7" ht="84" x14ac:dyDescent="0.2">
      <c r="A75" s="182" t="s">
        <v>539</v>
      </c>
      <c r="B75" s="144" t="s">
        <v>540</v>
      </c>
      <c r="C75" s="144" t="s">
        <v>531</v>
      </c>
      <c r="D75" s="141">
        <v>4665</v>
      </c>
      <c r="E75" s="141">
        <f>+D75</f>
        <v>4665</v>
      </c>
      <c r="F75" s="141">
        <f t="shared" si="3"/>
        <v>0</v>
      </c>
      <c r="G75" s="181" t="s">
        <v>678</v>
      </c>
    </row>
    <row r="76" spans="1:7" ht="132" x14ac:dyDescent="0.2">
      <c r="A76" s="182" t="s">
        <v>541</v>
      </c>
      <c r="B76" s="144" t="s">
        <v>542</v>
      </c>
      <c r="C76" s="144" t="s">
        <v>543</v>
      </c>
      <c r="D76" s="141">
        <f>9+32266</f>
        <v>32275</v>
      </c>
      <c r="E76" s="141">
        <f>32276-1</f>
        <v>32275</v>
      </c>
      <c r="F76" s="183">
        <f t="shared" si="3"/>
        <v>0</v>
      </c>
      <c r="G76" s="181" t="s">
        <v>680</v>
      </c>
    </row>
    <row r="77" spans="1:7" x14ac:dyDescent="0.2">
      <c r="A77" s="174"/>
      <c r="B77" s="148"/>
      <c r="C77" s="148"/>
      <c r="D77" s="149"/>
      <c r="E77" s="149"/>
      <c r="F77" s="150"/>
      <c r="G77" s="179"/>
    </row>
    <row r="78" spans="1:7" ht="161.25" customHeight="1" x14ac:dyDescent="0.2">
      <c r="A78" s="171" t="s">
        <v>544</v>
      </c>
      <c r="B78" s="136" t="s">
        <v>545</v>
      </c>
      <c r="C78" s="136" t="s">
        <v>546</v>
      </c>
      <c r="D78" s="137">
        <v>65394</v>
      </c>
      <c r="E78" s="137">
        <f>65392+2</f>
        <v>65394</v>
      </c>
      <c r="F78" s="137">
        <f>+E78-D78</f>
        <v>0</v>
      </c>
      <c r="G78" s="180" t="s">
        <v>679</v>
      </c>
    </row>
    <row r="79" spans="1:7" ht="13.5" thickBot="1" x14ac:dyDescent="0.25">
      <c r="A79" s="184" t="s">
        <v>547</v>
      </c>
      <c r="B79" s="185" t="s">
        <v>548</v>
      </c>
      <c r="C79" s="185"/>
      <c r="D79" s="186">
        <f>+D60+D62+D64+D69+D78+1</f>
        <v>5954072</v>
      </c>
      <c r="E79" s="186">
        <f>+E60+E62+E64+E69+E78+1</f>
        <v>5954072</v>
      </c>
      <c r="F79" s="186">
        <f>+E79-D79</f>
        <v>0</v>
      </c>
      <c r="G79" s="187"/>
    </row>
    <row r="80" spans="1:7" x14ac:dyDescent="0.2">
      <c r="A80" s="188"/>
      <c r="B80" s="189"/>
      <c r="C80" s="189"/>
      <c r="D80" s="190"/>
      <c r="E80" s="190"/>
      <c r="F80" s="190"/>
      <c r="G80" s="190"/>
    </row>
    <row r="81" spans="1:7" x14ac:dyDescent="0.2">
      <c r="A81" s="188"/>
      <c r="B81" s="189"/>
      <c r="C81" s="189"/>
      <c r="D81" s="190"/>
      <c r="E81" s="190"/>
      <c r="F81" s="190"/>
      <c r="G81" s="190"/>
    </row>
    <row r="82" spans="1:7" x14ac:dyDescent="0.2">
      <c r="A82" s="188"/>
      <c r="B82" s="189"/>
      <c r="C82" s="189"/>
      <c r="D82" s="190"/>
      <c r="E82" s="190"/>
      <c r="F82" s="190"/>
      <c r="G82" s="190"/>
    </row>
    <row r="83" spans="1:7" ht="15.75" x14ac:dyDescent="0.25">
      <c r="A83" s="125" t="s">
        <v>549</v>
      </c>
      <c r="B83" s="191"/>
      <c r="C83" s="192"/>
      <c r="D83" s="193"/>
      <c r="E83" s="193"/>
      <c r="F83" s="127"/>
      <c r="G83" s="127"/>
    </row>
    <row r="84" spans="1:7" x14ac:dyDescent="0.2">
      <c r="A84" s="129"/>
      <c r="B84" s="191"/>
      <c r="C84" s="192"/>
      <c r="D84" s="193"/>
      <c r="E84" s="193"/>
      <c r="F84" s="127"/>
      <c r="G84" s="127"/>
    </row>
    <row r="85" spans="1:7" x14ac:dyDescent="0.2">
      <c r="A85" s="457" t="s">
        <v>451</v>
      </c>
      <c r="B85" s="457"/>
      <c r="C85" s="457"/>
      <c r="D85" s="457"/>
      <c r="E85" s="457"/>
      <c r="F85" s="457"/>
      <c r="G85" s="457"/>
    </row>
    <row r="86" spans="1:7" ht="13.5" thickBot="1" x14ac:dyDescent="0.25">
      <c r="A86" s="194"/>
      <c r="B86" s="195"/>
      <c r="C86" s="196"/>
      <c r="D86" s="197"/>
      <c r="E86" s="197"/>
      <c r="F86" s="198"/>
      <c r="G86" s="199"/>
    </row>
    <row r="87" spans="1:7" ht="48.75" thickBot="1" x14ac:dyDescent="0.25">
      <c r="A87" s="200" t="s">
        <v>550</v>
      </c>
      <c r="B87" s="201" t="s">
        <v>551</v>
      </c>
      <c r="C87" s="132" t="s">
        <v>552</v>
      </c>
      <c r="D87" s="132" t="s">
        <v>455</v>
      </c>
      <c r="E87" s="132" t="s">
        <v>456</v>
      </c>
      <c r="F87" s="202" t="s">
        <v>457</v>
      </c>
      <c r="G87" s="203" t="s">
        <v>458</v>
      </c>
    </row>
    <row r="88" spans="1:7" x14ac:dyDescent="0.2">
      <c r="A88" s="204" t="s">
        <v>553</v>
      </c>
      <c r="B88" s="205" t="s">
        <v>554</v>
      </c>
      <c r="C88" s="206"/>
      <c r="D88" s="207">
        <f>+D89+D90</f>
        <v>571819</v>
      </c>
      <c r="E88" s="207">
        <f>SUM(E89:E90)</f>
        <v>571819</v>
      </c>
      <c r="F88" s="207">
        <f>+E88-D88</f>
        <v>0</v>
      </c>
      <c r="G88" s="208"/>
    </row>
    <row r="89" spans="1:7" ht="24" x14ac:dyDescent="0.2">
      <c r="A89" s="143" t="s">
        <v>555</v>
      </c>
      <c r="B89" s="144" t="s">
        <v>556</v>
      </c>
      <c r="C89" s="144" t="s">
        <v>362</v>
      </c>
      <c r="D89" s="141">
        <v>546962</v>
      </c>
      <c r="E89" s="141">
        <f>+D89</f>
        <v>546962</v>
      </c>
      <c r="F89" s="141">
        <f>+E89-D89</f>
        <v>0</v>
      </c>
      <c r="G89" s="209"/>
    </row>
    <row r="90" spans="1:7" ht="144" x14ac:dyDescent="0.2">
      <c r="A90" s="143" t="s">
        <v>557</v>
      </c>
      <c r="B90" s="144" t="s">
        <v>558</v>
      </c>
      <c r="C90" s="144" t="s">
        <v>559</v>
      </c>
      <c r="D90" s="141">
        <v>24857</v>
      </c>
      <c r="E90" s="141">
        <f>+D90</f>
        <v>24857</v>
      </c>
      <c r="F90" s="141">
        <f>+E90-D90</f>
        <v>0</v>
      </c>
      <c r="G90" s="145" t="s">
        <v>560</v>
      </c>
    </row>
    <row r="91" spans="1:7" x14ac:dyDescent="0.2">
      <c r="A91" s="147"/>
      <c r="B91" s="148"/>
      <c r="C91" s="210"/>
      <c r="D91" s="149"/>
      <c r="E91" s="149"/>
      <c r="F91" s="150"/>
      <c r="G91" s="211"/>
    </row>
    <row r="92" spans="1:7" ht="48" x14ac:dyDescent="0.2">
      <c r="A92" s="134" t="s">
        <v>561</v>
      </c>
      <c r="B92" s="135" t="s">
        <v>562</v>
      </c>
      <c r="C92" s="136"/>
      <c r="D92" s="137">
        <f>SUM(D93:D99)</f>
        <v>890255</v>
      </c>
      <c r="E92" s="137">
        <f>SUM(E93:E99)</f>
        <v>890255</v>
      </c>
      <c r="F92" s="137">
        <f t="shared" ref="F92:F99" si="5">+E92-D92</f>
        <v>0</v>
      </c>
      <c r="G92" s="212" t="s">
        <v>563</v>
      </c>
    </row>
    <row r="93" spans="1:7" ht="24" x14ac:dyDescent="0.2">
      <c r="A93" s="139" t="s">
        <v>564</v>
      </c>
      <c r="B93" s="144" t="s">
        <v>565</v>
      </c>
      <c r="C93" s="144" t="s">
        <v>364</v>
      </c>
      <c r="D93" s="141">
        <v>223981</v>
      </c>
      <c r="E93" s="141">
        <v>223981</v>
      </c>
      <c r="F93" s="146">
        <f t="shared" si="5"/>
        <v>0</v>
      </c>
      <c r="G93" s="145" t="s">
        <v>566</v>
      </c>
    </row>
    <row r="94" spans="1:7" ht="60" x14ac:dyDescent="0.2">
      <c r="A94" s="143" t="s">
        <v>567</v>
      </c>
      <c r="B94" s="140" t="s">
        <v>568</v>
      </c>
      <c r="C94" s="144" t="s">
        <v>569</v>
      </c>
      <c r="D94" s="141">
        <v>162757</v>
      </c>
      <c r="E94" s="141">
        <f t="shared" ref="E94:E98" si="6">+D94</f>
        <v>162757</v>
      </c>
      <c r="F94" s="141">
        <f t="shared" si="5"/>
        <v>0</v>
      </c>
      <c r="G94" s="145" t="s">
        <v>570</v>
      </c>
    </row>
    <row r="95" spans="1:7" x14ac:dyDescent="0.2">
      <c r="A95" s="143" t="s">
        <v>571</v>
      </c>
      <c r="B95" s="140" t="s">
        <v>572</v>
      </c>
      <c r="C95" s="144" t="s">
        <v>573</v>
      </c>
      <c r="D95" s="141">
        <v>391987</v>
      </c>
      <c r="E95" s="141">
        <f t="shared" si="6"/>
        <v>391987</v>
      </c>
      <c r="F95" s="141">
        <f t="shared" si="5"/>
        <v>0</v>
      </c>
      <c r="G95" s="213"/>
    </row>
    <row r="96" spans="1:7" ht="108" x14ac:dyDescent="0.2">
      <c r="A96" s="143" t="s">
        <v>574</v>
      </c>
      <c r="B96" s="140" t="s">
        <v>575</v>
      </c>
      <c r="C96" s="144" t="s">
        <v>576</v>
      </c>
      <c r="D96" s="141">
        <v>75372</v>
      </c>
      <c r="E96" s="141">
        <v>75372</v>
      </c>
      <c r="F96" s="183">
        <f t="shared" si="5"/>
        <v>0</v>
      </c>
      <c r="G96" s="145" t="s">
        <v>577</v>
      </c>
    </row>
    <row r="97" spans="1:7" ht="60" x14ac:dyDescent="0.2">
      <c r="A97" s="139" t="s">
        <v>578</v>
      </c>
      <c r="B97" s="140" t="s">
        <v>579</v>
      </c>
      <c r="C97" s="144" t="s">
        <v>580</v>
      </c>
      <c r="D97" s="141">
        <v>1394</v>
      </c>
      <c r="E97" s="141">
        <f t="shared" si="6"/>
        <v>1394</v>
      </c>
      <c r="F97" s="141">
        <f t="shared" si="5"/>
        <v>0</v>
      </c>
      <c r="G97" s="145" t="s">
        <v>581</v>
      </c>
    </row>
    <row r="98" spans="1:7" ht="96" x14ac:dyDescent="0.2">
      <c r="A98" s="143" t="s">
        <v>582</v>
      </c>
      <c r="B98" s="140" t="s">
        <v>583</v>
      </c>
      <c r="C98" s="144" t="s">
        <v>576</v>
      </c>
      <c r="D98" s="141">
        <v>25566</v>
      </c>
      <c r="E98" s="141">
        <f t="shared" si="6"/>
        <v>25566</v>
      </c>
      <c r="F98" s="141">
        <f t="shared" si="5"/>
        <v>0</v>
      </c>
      <c r="G98" s="145" t="s">
        <v>584</v>
      </c>
    </row>
    <row r="99" spans="1:7" ht="60" x14ac:dyDescent="0.2">
      <c r="A99" s="139" t="s">
        <v>681</v>
      </c>
      <c r="B99" s="140" t="s">
        <v>585</v>
      </c>
      <c r="C99" s="144" t="s">
        <v>580</v>
      </c>
      <c r="D99" s="183">
        <v>9198</v>
      </c>
      <c r="E99" s="183">
        <f>9198</f>
        <v>9198</v>
      </c>
      <c r="F99" s="183">
        <f t="shared" si="5"/>
        <v>0</v>
      </c>
      <c r="G99" s="213" t="s">
        <v>586</v>
      </c>
    </row>
    <row r="100" spans="1:7" x14ac:dyDescent="0.2">
      <c r="A100" s="147"/>
      <c r="B100" s="148"/>
      <c r="C100" s="210"/>
      <c r="D100" s="149"/>
      <c r="E100" s="149"/>
      <c r="F100" s="150"/>
      <c r="G100" s="211"/>
    </row>
    <row r="101" spans="1:7" ht="72" x14ac:dyDescent="0.2">
      <c r="A101" s="134" t="s">
        <v>587</v>
      </c>
      <c r="B101" s="135" t="s">
        <v>588</v>
      </c>
      <c r="C101" s="136" t="s">
        <v>368</v>
      </c>
      <c r="D101" s="137">
        <v>19931</v>
      </c>
      <c r="E101" s="137">
        <f>+D101</f>
        <v>19931</v>
      </c>
      <c r="F101" s="137">
        <f>+E101-D101</f>
        <v>0</v>
      </c>
      <c r="G101" s="212" t="s">
        <v>589</v>
      </c>
    </row>
    <row r="102" spans="1:7" x14ac:dyDescent="0.2">
      <c r="A102" s="147"/>
      <c r="B102" s="148"/>
      <c r="C102" s="210"/>
      <c r="D102" s="149"/>
      <c r="E102" s="149"/>
      <c r="F102" s="150"/>
      <c r="G102" s="211"/>
    </row>
    <row r="103" spans="1:7" ht="60" x14ac:dyDescent="0.2">
      <c r="A103" s="134" t="s">
        <v>590</v>
      </c>
      <c r="B103" s="135" t="s">
        <v>591</v>
      </c>
      <c r="C103" s="136" t="s">
        <v>368</v>
      </c>
      <c r="D103" s="137">
        <v>115027</v>
      </c>
      <c r="E103" s="137">
        <v>115027</v>
      </c>
      <c r="F103" s="137">
        <f>+E103-D103</f>
        <v>0</v>
      </c>
      <c r="G103" s="180" t="s">
        <v>592</v>
      </c>
    </row>
    <row r="104" spans="1:7" x14ac:dyDescent="0.2">
      <c r="A104" s="147"/>
      <c r="B104" s="148"/>
      <c r="C104" s="210"/>
      <c r="D104" s="149"/>
      <c r="E104" s="149"/>
      <c r="F104" s="150"/>
      <c r="G104" s="211"/>
    </row>
    <row r="105" spans="1:7" x14ac:dyDescent="0.2">
      <c r="A105" s="134" t="s">
        <v>593</v>
      </c>
      <c r="B105" s="135" t="s">
        <v>594</v>
      </c>
      <c r="C105" s="136"/>
      <c r="D105" s="137">
        <f>+D101+D88</f>
        <v>591750</v>
      </c>
      <c r="E105" s="137">
        <f>+E101+E88</f>
        <v>591750</v>
      </c>
      <c r="F105" s="137">
        <f>+E105-D105</f>
        <v>0</v>
      </c>
      <c r="G105" s="214"/>
    </row>
    <row r="106" spans="1:7" x14ac:dyDescent="0.2">
      <c r="A106" s="215"/>
      <c r="B106" s="148"/>
      <c r="C106" s="210"/>
      <c r="D106" s="216"/>
      <c r="E106" s="216"/>
      <c r="F106" s="217"/>
      <c r="G106" s="218"/>
    </row>
    <row r="107" spans="1:7" x14ac:dyDescent="0.2">
      <c r="A107" s="134" t="s">
        <v>595</v>
      </c>
      <c r="B107" s="135" t="s">
        <v>596</v>
      </c>
      <c r="C107" s="136"/>
      <c r="D107" s="137">
        <f>+D103+D92</f>
        <v>1005282</v>
      </c>
      <c r="E107" s="137">
        <f>+E103+E92</f>
        <v>1005282</v>
      </c>
      <c r="F107" s="137">
        <f>+E107-D107</f>
        <v>0</v>
      </c>
      <c r="G107" s="214"/>
    </row>
    <row r="108" spans="1:7" x14ac:dyDescent="0.2">
      <c r="A108" s="147"/>
      <c r="B108" s="148"/>
      <c r="C108" s="210"/>
      <c r="D108" s="149"/>
      <c r="E108" s="149"/>
      <c r="F108" s="150"/>
      <c r="G108" s="211"/>
    </row>
    <row r="109" spans="1:7" x14ac:dyDescent="0.2">
      <c r="A109" s="134" t="s">
        <v>597</v>
      </c>
      <c r="B109" s="135" t="s">
        <v>598</v>
      </c>
      <c r="C109" s="136"/>
      <c r="D109" s="137">
        <f>+D105-D107</f>
        <v>-413532</v>
      </c>
      <c r="E109" s="137">
        <f>+E105-E107</f>
        <v>-413532</v>
      </c>
      <c r="F109" s="137">
        <f>+E109-D109</f>
        <v>0</v>
      </c>
      <c r="G109" s="138"/>
    </row>
    <row r="110" spans="1:7" x14ac:dyDescent="0.2">
      <c r="A110" s="147"/>
      <c r="B110" s="148"/>
      <c r="C110" s="210"/>
      <c r="D110" s="149"/>
      <c r="E110" s="149"/>
      <c r="F110" s="150"/>
      <c r="G110" s="211"/>
    </row>
    <row r="111" spans="1:7" x14ac:dyDescent="0.2">
      <c r="A111" s="134" t="s">
        <v>599</v>
      </c>
      <c r="B111" s="135" t="s">
        <v>600</v>
      </c>
      <c r="C111" s="136"/>
      <c r="D111" s="137">
        <v>-104982</v>
      </c>
      <c r="E111" s="137">
        <f>+D111</f>
        <v>-104982</v>
      </c>
      <c r="F111" s="137">
        <f>+E111-D111</f>
        <v>0</v>
      </c>
      <c r="G111" s="138"/>
    </row>
    <row r="112" spans="1:7" x14ac:dyDescent="0.2">
      <c r="A112" s="147"/>
      <c r="B112" s="148"/>
      <c r="C112" s="210"/>
      <c r="D112" s="149"/>
      <c r="E112" s="149"/>
      <c r="F112" s="150"/>
      <c r="G112" s="211"/>
    </row>
    <row r="113" spans="1:7" ht="13.5" thickBot="1" x14ac:dyDescent="0.25">
      <c r="A113" s="219" t="s">
        <v>601</v>
      </c>
      <c r="B113" s="220" t="s">
        <v>602</v>
      </c>
      <c r="C113" s="221"/>
      <c r="D113" s="222">
        <f>+D109-D111</f>
        <v>-308550</v>
      </c>
      <c r="E113" s="222">
        <f>+E109-E111</f>
        <v>-308550</v>
      </c>
      <c r="F113" s="222">
        <f>+E113-D113</f>
        <v>0</v>
      </c>
      <c r="G113" s="223"/>
    </row>
    <row r="114" spans="1:7" x14ac:dyDescent="0.2">
      <c r="A114" s="188"/>
      <c r="B114" s="189"/>
      <c r="C114" s="189"/>
      <c r="D114" s="190"/>
      <c r="E114" s="190"/>
      <c r="F114" s="190"/>
      <c r="G114" s="190"/>
    </row>
    <row r="115" spans="1:7" x14ac:dyDescent="0.2">
      <c r="A115" s="188"/>
      <c r="B115" s="189"/>
      <c r="C115" s="189"/>
      <c r="D115" s="190"/>
      <c r="E115" s="190"/>
      <c r="F115" s="190"/>
      <c r="G115" s="190"/>
    </row>
    <row r="116" spans="1:7" x14ac:dyDescent="0.2">
      <c r="A116" s="224"/>
      <c r="B116" s="224"/>
      <c r="C116" s="224"/>
      <c r="D116" s="224"/>
      <c r="E116" s="224"/>
      <c r="F116" s="224"/>
      <c r="G116" s="224"/>
    </row>
    <row r="117" spans="1:7" ht="15.75" x14ac:dyDescent="0.25">
      <c r="A117" s="125" t="s">
        <v>603</v>
      </c>
      <c r="B117" s="126"/>
      <c r="C117" s="126"/>
      <c r="D117" s="126"/>
      <c r="E117" s="127"/>
      <c r="F117" s="128"/>
      <c r="G117" s="128"/>
    </row>
    <row r="118" spans="1:7" x14ac:dyDescent="0.2">
      <c r="A118" s="129"/>
      <c r="B118" s="126"/>
      <c r="C118" s="126"/>
      <c r="D118" s="126"/>
      <c r="E118" s="127"/>
      <c r="F118" s="128"/>
      <c r="G118" s="128"/>
    </row>
    <row r="119" spans="1:7" x14ac:dyDescent="0.2">
      <c r="A119" s="461" t="s">
        <v>451</v>
      </c>
      <c r="B119" s="461"/>
      <c r="C119" s="461"/>
      <c r="D119" s="461"/>
      <c r="E119" s="461"/>
      <c r="F119" s="461"/>
      <c r="G119" s="461"/>
    </row>
    <row r="120" spans="1:7" ht="13.5" thickBot="1" x14ac:dyDescent="0.25">
      <c r="A120" s="130"/>
      <c r="B120" s="130"/>
      <c r="C120" s="130"/>
      <c r="D120" s="130"/>
      <c r="E120" s="130"/>
      <c r="F120" s="130"/>
      <c r="G120" s="130"/>
    </row>
    <row r="121" spans="1:7" ht="48" x14ac:dyDescent="0.2">
      <c r="A121" s="131" t="s">
        <v>604</v>
      </c>
      <c r="B121" s="132" t="s">
        <v>453</v>
      </c>
      <c r="C121" s="132" t="s">
        <v>454</v>
      </c>
      <c r="D121" s="132" t="s">
        <v>455</v>
      </c>
      <c r="E121" s="132" t="s">
        <v>456</v>
      </c>
      <c r="F121" s="132" t="s">
        <v>457</v>
      </c>
      <c r="G121" s="133" t="s">
        <v>458</v>
      </c>
    </row>
    <row r="122" spans="1:7" ht="48" x14ac:dyDescent="0.2">
      <c r="A122" s="134" t="s">
        <v>459</v>
      </c>
      <c r="B122" s="135" t="s">
        <v>460</v>
      </c>
      <c r="C122" s="136" t="s">
        <v>605</v>
      </c>
      <c r="D122" s="137">
        <f>SUM(D123:D127)</f>
        <v>5186667</v>
      </c>
      <c r="E122" s="137">
        <f>SUM(E123:E127)</f>
        <v>5186667</v>
      </c>
      <c r="F122" s="137">
        <f t="shared" ref="F122:F127" si="7">+E122-D122</f>
        <v>0</v>
      </c>
      <c r="G122" s="138"/>
    </row>
    <row r="123" spans="1:7" x14ac:dyDescent="0.2">
      <c r="A123" s="139" t="s">
        <v>462</v>
      </c>
      <c r="B123" s="140" t="s">
        <v>463</v>
      </c>
      <c r="C123" s="140" t="s">
        <v>464</v>
      </c>
      <c r="D123" s="141">
        <v>54104</v>
      </c>
      <c r="E123" s="141">
        <v>54104</v>
      </c>
      <c r="F123" s="141">
        <f t="shared" si="7"/>
        <v>0</v>
      </c>
      <c r="G123" s="142"/>
    </row>
    <row r="124" spans="1:7" ht="36" x14ac:dyDescent="0.2">
      <c r="A124" s="143" t="s">
        <v>465</v>
      </c>
      <c r="B124" s="144" t="s">
        <v>466</v>
      </c>
      <c r="C124" s="144" t="s">
        <v>606</v>
      </c>
      <c r="D124" s="141">
        <v>4247237</v>
      </c>
      <c r="E124" s="141">
        <f>+D124</f>
        <v>4247237</v>
      </c>
      <c r="F124" s="141">
        <f t="shared" si="7"/>
        <v>0</v>
      </c>
      <c r="G124" s="145" t="s">
        <v>607</v>
      </c>
    </row>
    <row r="125" spans="1:7" ht="48" x14ac:dyDescent="0.2">
      <c r="A125" s="143" t="s">
        <v>469</v>
      </c>
      <c r="B125" s="144" t="s">
        <v>470</v>
      </c>
      <c r="C125" s="144" t="s">
        <v>608</v>
      </c>
      <c r="D125" s="141">
        <v>774968</v>
      </c>
      <c r="E125" s="141">
        <v>774968</v>
      </c>
      <c r="F125" s="141">
        <f t="shared" si="7"/>
        <v>0</v>
      </c>
      <c r="G125" s="145" t="s">
        <v>609</v>
      </c>
    </row>
    <row r="126" spans="1:7" x14ac:dyDescent="0.2">
      <c r="A126" s="139" t="s">
        <v>473</v>
      </c>
      <c r="B126" s="140" t="s">
        <v>474</v>
      </c>
      <c r="C126" s="144" t="s">
        <v>475</v>
      </c>
      <c r="D126" s="141">
        <v>0</v>
      </c>
      <c r="E126" s="141">
        <v>0</v>
      </c>
      <c r="F126" s="141">
        <f t="shared" si="7"/>
        <v>0</v>
      </c>
      <c r="G126" s="145"/>
    </row>
    <row r="127" spans="1:7" x14ac:dyDescent="0.2">
      <c r="A127" s="139" t="s">
        <v>476</v>
      </c>
      <c r="B127" s="140" t="s">
        <v>477</v>
      </c>
      <c r="C127" s="140" t="s">
        <v>478</v>
      </c>
      <c r="D127" s="141">
        <v>110358</v>
      </c>
      <c r="E127" s="146">
        <v>110358</v>
      </c>
      <c r="F127" s="146">
        <f t="shared" si="7"/>
        <v>0</v>
      </c>
      <c r="G127" s="145"/>
    </row>
    <row r="128" spans="1:7" x14ac:dyDescent="0.2">
      <c r="A128" s="147"/>
      <c r="B128" s="148"/>
      <c r="C128" s="148"/>
      <c r="D128" s="149"/>
      <c r="E128" s="149"/>
      <c r="F128" s="150"/>
      <c r="G128" s="151"/>
    </row>
    <row r="129" spans="1:7" ht="63" customHeight="1" x14ac:dyDescent="0.2">
      <c r="A129" s="134" t="s">
        <v>479</v>
      </c>
      <c r="B129" s="135" t="s">
        <v>480</v>
      </c>
      <c r="C129" s="136" t="s">
        <v>610</v>
      </c>
      <c r="D129" s="137">
        <f>SUM(D130:D133)</f>
        <v>299370</v>
      </c>
      <c r="E129" s="137">
        <f>SUM(E130:E133)</f>
        <v>299370</v>
      </c>
      <c r="F129" s="137">
        <f>+E129-D129</f>
        <v>0</v>
      </c>
      <c r="G129" s="152" t="s">
        <v>611</v>
      </c>
    </row>
    <row r="130" spans="1:7" x14ac:dyDescent="0.2">
      <c r="A130" s="139" t="s">
        <v>483</v>
      </c>
      <c r="B130" s="140" t="s">
        <v>484</v>
      </c>
      <c r="C130" s="140" t="s">
        <v>485</v>
      </c>
      <c r="D130" s="141">
        <v>22385</v>
      </c>
      <c r="E130" s="141">
        <f>+D130</f>
        <v>22385</v>
      </c>
      <c r="F130" s="141">
        <f>+E130-D130</f>
        <v>0</v>
      </c>
      <c r="G130" s="153"/>
    </row>
    <row r="131" spans="1:7" ht="60" x14ac:dyDescent="0.2">
      <c r="A131" s="143" t="s">
        <v>486</v>
      </c>
      <c r="B131" s="144" t="s">
        <v>487</v>
      </c>
      <c r="C131" s="144" t="s">
        <v>475</v>
      </c>
      <c r="D131" s="141">
        <v>28465</v>
      </c>
      <c r="E131" s="141">
        <f>+D131</f>
        <v>28465</v>
      </c>
      <c r="F131" s="141">
        <f>+E131-D131</f>
        <v>0</v>
      </c>
      <c r="G131" s="145" t="s">
        <v>612</v>
      </c>
    </row>
    <row r="132" spans="1:7" ht="36" x14ac:dyDescent="0.2">
      <c r="A132" s="139" t="s">
        <v>489</v>
      </c>
      <c r="B132" s="140" t="s">
        <v>490</v>
      </c>
      <c r="C132" s="140" t="s">
        <v>613</v>
      </c>
      <c r="D132" s="141">
        <v>671</v>
      </c>
      <c r="E132" s="141">
        <v>671</v>
      </c>
      <c r="F132" s="141">
        <f>+E132-D132</f>
        <v>0</v>
      </c>
      <c r="G132" s="145" t="s">
        <v>614</v>
      </c>
    </row>
    <row r="133" spans="1:7" ht="24" x14ac:dyDescent="0.2">
      <c r="A133" s="139" t="s">
        <v>493</v>
      </c>
      <c r="B133" s="140" t="s">
        <v>494</v>
      </c>
      <c r="C133" s="140" t="s">
        <v>495</v>
      </c>
      <c r="D133" s="141">
        <v>247849</v>
      </c>
      <c r="E133" s="141">
        <f>+D133</f>
        <v>247849</v>
      </c>
      <c r="F133" s="141">
        <f>+E133-D133</f>
        <v>0</v>
      </c>
      <c r="G133" s="145" t="s">
        <v>615</v>
      </c>
    </row>
    <row r="134" spans="1:7" x14ac:dyDescent="0.2">
      <c r="A134" s="147"/>
      <c r="B134" s="148"/>
      <c r="C134" s="148"/>
      <c r="D134" s="149"/>
      <c r="E134" s="149"/>
      <c r="F134" s="150"/>
      <c r="G134" s="151"/>
    </row>
    <row r="135" spans="1:7" ht="68.25" customHeight="1" x14ac:dyDescent="0.2">
      <c r="A135" s="154" t="s">
        <v>497</v>
      </c>
      <c r="B135" s="136" t="s">
        <v>498</v>
      </c>
      <c r="C135" s="136" t="s">
        <v>475</v>
      </c>
      <c r="D135" s="137">
        <v>17875</v>
      </c>
      <c r="E135" s="137">
        <f>+D135</f>
        <v>17875</v>
      </c>
      <c r="F135" s="137">
        <f>+D135-E135</f>
        <v>0</v>
      </c>
      <c r="G135" s="152" t="s">
        <v>616</v>
      </c>
    </row>
    <row r="136" spans="1:7" ht="13.5" thickBot="1" x14ac:dyDescent="0.25">
      <c r="A136" s="155" t="s">
        <v>500</v>
      </c>
      <c r="B136" s="156"/>
      <c r="C136" s="157"/>
      <c r="D136" s="158">
        <f>+D122+D129+D135</f>
        <v>5503912</v>
      </c>
      <c r="E136" s="158">
        <f>+E122+E129+E135</f>
        <v>5503912</v>
      </c>
      <c r="F136" s="158">
        <f>+E136-D136</f>
        <v>0</v>
      </c>
      <c r="G136" s="159"/>
    </row>
    <row r="137" spans="1:7" ht="13.5" thickBot="1" x14ac:dyDescent="0.25">
      <c r="A137" s="160"/>
      <c r="B137" s="161"/>
      <c r="C137" s="161"/>
      <c r="D137" s="162"/>
      <c r="E137" s="162"/>
      <c r="F137" s="163"/>
      <c r="G137" s="160"/>
    </row>
    <row r="138" spans="1:7" ht="24" x14ac:dyDescent="0.2">
      <c r="A138" s="225" t="s">
        <v>501</v>
      </c>
      <c r="B138" s="226" t="s">
        <v>502</v>
      </c>
      <c r="C138" s="226" t="s">
        <v>503</v>
      </c>
      <c r="D138" s="227">
        <v>2690444</v>
      </c>
      <c r="E138" s="227">
        <v>2690444</v>
      </c>
      <c r="F138" s="227">
        <f>+E138-D138</f>
        <v>0</v>
      </c>
      <c r="G138" s="228" t="s">
        <v>617</v>
      </c>
    </row>
    <row r="139" spans="1:7" x14ac:dyDescent="0.2">
      <c r="A139" s="139"/>
      <c r="B139" s="169"/>
      <c r="C139" s="148"/>
      <c r="D139" s="149"/>
      <c r="E139" s="149"/>
      <c r="F139" s="150"/>
      <c r="G139" s="151"/>
    </row>
    <row r="140" spans="1:7" ht="36" x14ac:dyDescent="0.2">
      <c r="A140" s="229" t="s">
        <v>505</v>
      </c>
      <c r="B140" s="136" t="s">
        <v>506</v>
      </c>
      <c r="C140" s="136" t="s">
        <v>507</v>
      </c>
      <c r="D140" s="137">
        <v>99092</v>
      </c>
      <c r="E140" s="137">
        <f>+D140</f>
        <v>99092</v>
      </c>
      <c r="F140" s="137">
        <f>+E140-D140</f>
        <v>0</v>
      </c>
      <c r="G140" s="152" t="s">
        <v>618</v>
      </c>
    </row>
    <row r="141" spans="1:7" x14ac:dyDescent="0.2">
      <c r="A141" s="147"/>
      <c r="B141" s="148"/>
      <c r="C141" s="148"/>
      <c r="D141" s="149"/>
      <c r="E141" s="149"/>
      <c r="F141" s="150"/>
      <c r="G141" s="151"/>
    </row>
    <row r="142" spans="1:7" ht="36" x14ac:dyDescent="0.2">
      <c r="A142" s="154" t="s">
        <v>509</v>
      </c>
      <c r="B142" s="136" t="s">
        <v>510</v>
      </c>
      <c r="C142" s="136" t="s">
        <v>619</v>
      </c>
      <c r="D142" s="137">
        <f>SUM(D143:D145)</f>
        <v>2199023</v>
      </c>
      <c r="E142" s="137">
        <f>SUM(E143:E145)</f>
        <v>2199023</v>
      </c>
      <c r="F142" s="137">
        <f>+E142-D142</f>
        <v>0</v>
      </c>
      <c r="G142" s="152" t="s">
        <v>620</v>
      </c>
    </row>
    <row r="143" spans="1:7" ht="38.25" customHeight="1" x14ac:dyDescent="0.2">
      <c r="A143" s="139" t="s">
        <v>513</v>
      </c>
      <c r="B143" s="140" t="s">
        <v>514</v>
      </c>
      <c r="C143" s="144" t="s">
        <v>515</v>
      </c>
      <c r="D143" s="141">
        <v>2146746</v>
      </c>
      <c r="E143" s="141">
        <f>+D143</f>
        <v>2146746</v>
      </c>
      <c r="F143" s="141">
        <f>+E143-D143</f>
        <v>0</v>
      </c>
      <c r="G143" s="145" t="s">
        <v>621</v>
      </c>
    </row>
    <row r="144" spans="1:7" ht="60" x14ac:dyDescent="0.2">
      <c r="A144" s="143" t="s">
        <v>517</v>
      </c>
      <c r="B144" s="140" t="s">
        <v>518</v>
      </c>
      <c r="C144" s="144" t="s">
        <v>622</v>
      </c>
      <c r="D144" s="141">
        <v>38087</v>
      </c>
      <c r="E144" s="141">
        <v>38087</v>
      </c>
      <c r="F144" s="141">
        <f>+E144-D144</f>
        <v>0</v>
      </c>
      <c r="G144" s="145" t="s">
        <v>623</v>
      </c>
    </row>
    <row r="145" spans="1:7" x14ac:dyDescent="0.2">
      <c r="A145" s="139" t="s">
        <v>521</v>
      </c>
      <c r="B145" s="140" t="s">
        <v>522</v>
      </c>
      <c r="C145" s="140" t="s">
        <v>478</v>
      </c>
      <c r="D145" s="141">
        <v>14190</v>
      </c>
      <c r="E145" s="141">
        <v>14190</v>
      </c>
      <c r="F145" s="141">
        <f>+E145-D145</f>
        <v>0</v>
      </c>
      <c r="G145" s="209"/>
    </row>
    <row r="146" spans="1:7" x14ac:dyDescent="0.2">
      <c r="A146" s="147"/>
      <c r="B146" s="148"/>
      <c r="C146" s="148"/>
      <c r="D146" s="149"/>
      <c r="E146" s="149"/>
      <c r="F146" s="150"/>
      <c r="G146" s="151"/>
    </row>
    <row r="147" spans="1:7" ht="56.25" customHeight="1" x14ac:dyDescent="0.2">
      <c r="A147" s="154" t="s">
        <v>523</v>
      </c>
      <c r="B147" s="136" t="s">
        <v>524</v>
      </c>
      <c r="C147" s="136" t="s">
        <v>624</v>
      </c>
      <c r="D147" s="137">
        <f>SUM(D148:D153)</f>
        <v>463253</v>
      </c>
      <c r="E147" s="137">
        <f>SUM(E148:E153)</f>
        <v>463253</v>
      </c>
      <c r="F147" s="137">
        <f t="shared" ref="F147:F153" si="8">+E147-D147</f>
        <v>0</v>
      </c>
      <c r="G147" s="152" t="s">
        <v>625</v>
      </c>
    </row>
    <row r="148" spans="1:7" ht="24" x14ac:dyDescent="0.2">
      <c r="A148" s="139" t="s">
        <v>513</v>
      </c>
      <c r="B148" s="140" t="s">
        <v>527</v>
      </c>
      <c r="C148" s="140" t="s">
        <v>515</v>
      </c>
      <c r="D148" s="141">
        <v>257434</v>
      </c>
      <c r="E148" s="141">
        <f>+D148</f>
        <v>257434</v>
      </c>
      <c r="F148" s="141">
        <f t="shared" si="8"/>
        <v>0</v>
      </c>
      <c r="G148" s="145" t="s">
        <v>626</v>
      </c>
    </row>
    <row r="149" spans="1:7" ht="84" x14ac:dyDescent="0.2">
      <c r="A149" s="143" t="s">
        <v>529</v>
      </c>
      <c r="B149" s="144" t="s">
        <v>530</v>
      </c>
      <c r="C149" s="144" t="s">
        <v>531</v>
      </c>
      <c r="D149" s="141">
        <v>31610</v>
      </c>
      <c r="E149" s="141">
        <v>31610</v>
      </c>
      <c r="F149" s="141">
        <f t="shared" si="8"/>
        <v>0</v>
      </c>
      <c r="G149" s="145" t="s">
        <v>627</v>
      </c>
    </row>
    <row r="150" spans="1:7" ht="96" x14ac:dyDescent="0.2">
      <c r="A150" s="143" t="s">
        <v>532</v>
      </c>
      <c r="B150" s="144" t="s">
        <v>533</v>
      </c>
      <c r="C150" s="144" t="s">
        <v>531</v>
      </c>
      <c r="D150" s="141">
        <v>127696</v>
      </c>
      <c r="E150" s="141">
        <v>127696</v>
      </c>
      <c r="F150" s="183">
        <f t="shared" si="8"/>
        <v>0</v>
      </c>
      <c r="G150" s="145" t="s">
        <v>628</v>
      </c>
    </row>
    <row r="151" spans="1:7" ht="84" x14ac:dyDescent="0.2">
      <c r="A151" s="143" t="s">
        <v>629</v>
      </c>
      <c r="B151" s="144" t="s">
        <v>538</v>
      </c>
      <c r="C151" s="144" t="s">
        <v>531</v>
      </c>
      <c r="D151" s="141">
        <v>24837</v>
      </c>
      <c r="E151" s="141">
        <v>24837</v>
      </c>
      <c r="F151" s="141">
        <f t="shared" si="8"/>
        <v>0</v>
      </c>
      <c r="G151" s="145" t="s">
        <v>630</v>
      </c>
    </row>
    <row r="152" spans="1:7" ht="84" x14ac:dyDescent="0.2">
      <c r="A152" s="143" t="s">
        <v>631</v>
      </c>
      <c r="B152" s="144" t="s">
        <v>540</v>
      </c>
      <c r="C152" s="144" t="s">
        <v>531</v>
      </c>
      <c r="D152" s="141">
        <v>10114</v>
      </c>
      <c r="E152" s="141">
        <f>+D152</f>
        <v>10114</v>
      </c>
      <c r="F152" s="141">
        <f t="shared" si="8"/>
        <v>0</v>
      </c>
      <c r="G152" s="145" t="s">
        <v>632</v>
      </c>
    </row>
    <row r="153" spans="1:7" ht="132" x14ac:dyDescent="0.2">
      <c r="A153" s="143" t="s">
        <v>633</v>
      </c>
      <c r="B153" s="144" t="s">
        <v>542</v>
      </c>
      <c r="C153" s="144" t="s">
        <v>634</v>
      </c>
      <c r="D153" s="141">
        <v>11562</v>
      </c>
      <c r="E153" s="141">
        <v>11562</v>
      </c>
      <c r="F153" s="183">
        <f t="shared" si="8"/>
        <v>0</v>
      </c>
      <c r="G153" s="145" t="s">
        <v>635</v>
      </c>
    </row>
    <row r="154" spans="1:7" x14ac:dyDescent="0.2">
      <c r="A154" s="147"/>
      <c r="B154" s="148"/>
      <c r="C154" s="148"/>
      <c r="D154" s="149"/>
      <c r="E154" s="149"/>
      <c r="F154" s="150"/>
      <c r="G154" s="151"/>
    </row>
    <row r="155" spans="1:7" ht="144" x14ac:dyDescent="0.2">
      <c r="A155" s="154" t="s">
        <v>544</v>
      </c>
      <c r="B155" s="136" t="s">
        <v>545</v>
      </c>
      <c r="C155" s="136" t="s">
        <v>546</v>
      </c>
      <c r="D155" s="137">
        <v>52099</v>
      </c>
      <c r="E155" s="137">
        <v>52099</v>
      </c>
      <c r="F155" s="137">
        <f>+E155-D155</f>
        <v>0</v>
      </c>
      <c r="G155" s="152" t="s">
        <v>636</v>
      </c>
    </row>
    <row r="156" spans="1:7" ht="13.5" thickBot="1" x14ac:dyDescent="0.25">
      <c r="A156" s="230" t="s">
        <v>547</v>
      </c>
      <c r="B156" s="157" t="s">
        <v>548</v>
      </c>
      <c r="C156" s="157"/>
      <c r="D156" s="158">
        <f>+D138+D140+D142+D147+D155+1</f>
        <v>5503912</v>
      </c>
      <c r="E156" s="158">
        <f>+E138+E140+E142+E147+E155+1</f>
        <v>5503912</v>
      </c>
      <c r="F156" s="158">
        <f>+E156-D156</f>
        <v>0</v>
      </c>
      <c r="G156" s="159"/>
    </row>
    <row r="157" spans="1:7" x14ac:dyDescent="0.2">
      <c r="A157" s="224"/>
      <c r="B157" s="224"/>
      <c r="C157" s="224"/>
      <c r="D157" s="224"/>
      <c r="E157" s="224"/>
      <c r="F157" s="224"/>
      <c r="G157" s="224"/>
    </row>
    <row r="158" spans="1:7" x14ac:dyDescent="0.2">
      <c r="A158" s="224"/>
      <c r="B158" s="224"/>
      <c r="C158" s="224"/>
      <c r="D158" s="224"/>
      <c r="E158" s="224"/>
      <c r="F158" s="224"/>
      <c r="G158" s="224"/>
    </row>
    <row r="159" spans="1:7" x14ac:dyDescent="0.2">
      <c r="A159" s="224"/>
      <c r="B159" s="224"/>
      <c r="C159" s="224"/>
      <c r="D159" s="224"/>
      <c r="E159" s="224"/>
      <c r="F159" s="224"/>
      <c r="G159" s="224"/>
    </row>
    <row r="160" spans="1:7" ht="15.75" x14ac:dyDescent="0.25">
      <c r="A160" s="456" t="s">
        <v>637</v>
      </c>
      <c r="B160" s="456"/>
      <c r="C160" s="456"/>
      <c r="D160" s="456"/>
      <c r="E160" s="456"/>
      <c r="F160" s="456"/>
      <c r="G160" s="456"/>
    </row>
    <row r="161" spans="1:7" x14ac:dyDescent="0.2">
      <c r="A161" s="129"/>
      <c r="B161" s="191"/>
      <c r="C161" s="192"/>
      <c r="D161" s="193"/>
      <c r="E161" s="193"/>
      <c r="F161" s="127"/>
      <c r="G161" s="127"/>
    </row>
    <row r="162" spans="1:7" x14ac:dyDescent="0.2">
      <c r="A162" s="457" t="s">
        <v>451</v>
      </c>
      <c r="B162" s="457"/>
      <c r="C162" s="457"/>
      <c r="D162" s="457"/>
      <c r="E162" s="457"/>
      <c r="F162" s="457"/>
      <c r="G162" s="457"/>
    </row>
    <row r="163" spans="1:7" ht="13.5" thickBot="1" x14ac:dyDescent="0.25">
      <c r="A163" s="194"/>
      <c r="B163" s="195"/>
      <c r="C163" s="196"/>
      <c r="D163" s="197"/>
      <c r="E163" s="197"/>
      <c r="F163" s="198"/>
      <c r="G163" s="199"/>
    </row>
    <row r="164" spans="1:7" ht="48.75" thickBot="1" x14ac:dyDescent="0.25">
      <c r="A164" s="200" t="s">
        <v>638</v>
      </c>
      <c r="B164" s="201" t="s">
        <v>551</v>
      </c>
      <c r="C164" s="132" t="s">
        <v>552</v>
      </c>
      <c r="D164" s="132" t="s">
        <v>455</v>
      </c>
      <c r="E164" s="132" t="s">
        <v>456</v>
      </c>
      <c r="F164" s="202" t="s">
        <v>457</v>
      </c>
      <c r="G164" s="203" t="s">
        <v>458</v>
      </c>
    </row>
    <row r="165" spans="1:7" x14ac:dyDescent="0.2">
      <c r="A165" s="204" t="s">
        <v>553</v>
      </c>
      <c r="B165" s="205" t="s">
        <v>554</v>
      </c>
      <c r="C165" s="206"/>
      <c r="D165" s="207">
        <f>+D166+D167</f>
        <v>2055240</v>
      </c>
      <c r="E165" s="207">
        <f>SUM(E166:E167)</f>
        <v>2055240</v>
      </c>
      <c r="F165" s="207">
        <f>+E165-D165</f>
        <v>0</v>
      </c>
      <c r="G165" s="208"/>
    </row>
    <row r="166" spans="1:7" ht="24" x14ac:dyDescent="0.2">
      <c r="A166" s="143" t="s">
        <v>555</v>
      </c>
      <c r="B166" s="144" t="s">
        <v>556</v>
      </c>
      <c r="C166" s="144" t="s">
        <v>362</v>
      </c>
      <c r="D166" s="141">
        <v>1874495</v>
      </c>
      <c r="E166" s="141">
        <f>+D166</f>
        <v>1874495</v>
      </c>
      <c r="F166" s="141">
        <f>+E166-D166</f>
        <v>0</v>
      </c>
      <c r="G166" s="209"/>
    </row>
    <row r="167" spans="1:7" ht="144" x14ac:dyDescent="0.2">
      <c r="A167" s="143" t="s">
        <v>557</v>
      </c>
      <c r="B167" s="144" t="s">
        <v>558</v>
      </c>
      <c r="C167" s="144" t="s">
        <v>559</v>
      </c>
      <c r="D167" s="141">
        <v>180745</v>
      </c>
      <c r="E167" s="141">
        <v>180745</v>
      </c>
      <c r="F167" s="141">
        <f>+E167-D167</f>
        <v>0</v>
      </c>
      <c r="G167" s="145" t="s">
        <v>639</v>
      </c>
    </row>
    <row r="168" spans="1:7" x14ac:dyDescent="0.2">
      <c r="A168" s="147"/>
      <c r="B168" s="148"/>
      <c r="C168" s="210"/>
      <c r="D168" s="149"/>
      <c r="E168" s="149"/>
      <c r="F168" s="150"/>
      <c r="G168" s="211"/>
    </row>
    <row r="169" spans="1:7" ht="48" x14ac:dyDescent="0.2">
      <c r="A169" s="134" t="s">
        <v>561</v>
      </c>
      <c r="B169" s="135" t="s">
        <v>562</v>
      </c>
      <c r="C169" s="136"/>
      <c r="D169" s="137">
        <f>SUM(D170:D176)</f>
        <v>1640754</v>
      </c>
      <c r="E169" s="137">
        <f>SUM(E170:E176)</f>
        <v>1640754</v>
      </c>
      <c r="F169" s="137">
        <f t="shared" ref="F169:F176" si="9">+E169-D169</f>
        <v>0</v>
      </c>
      <c r="G169" s="212" t="s">
        <v>640</v>
      </c>
    </row>
    <row r="170" spans="1:7" ht="24" x14ac:dyDescent="0.2">
      <c r="A170" s="139" t="s">
        <v>564</v>
      </c>
      <c r="B170" s="144" t="s">
        <v>565</v>
      </c>
      <c r="C170" s="144" t="s">
        <v>364</v>
      </c>
      <c r="D170" s="141">
        <v>540847</v>
      </c>
      <c r="E170" s="141">
        <v>540847</v>
      </c>
      <c r="F170" s="146">
        <f t="shared" si="9"/>
        <v>0</v>
      </c>
      <c r="G170" s="145" t="s">
        <v>641</v>
      </c>
    </row>
    <row r="171" spans="1:7" ht="60" x14ac:dyDescent="0.2">
      <c r="A171" s="143" t="s">
        <v>567</v>
      </c>
      <c r="B171" s="140" t="s">
        <v>568</v>
      </c>
      <c r="C171" s="144" t="s">
        <v>569</v>
      </c>
      <c r="D171" s="141">
        <v>506080</v>
      </c>
      <c r="E171" s="141">
        <f>+D171</f>
        <v>506080</v>
      </c>
      <c r="F171" s="141">
        <f t="shared" si="9"/>
        <v>0</v>
      </c>
      <c r="G171" s="145" t="s">
        <v>642</v>
      </c>
    </row>
    <row r="172" spans="1:7" x14ac:dyDescent="0.2">
      <c r="A172" s="143" t="s">
        <v>571</v>
      </c>
      <c r="B172" s="140" t="s">
        <v>572</v>
      </c>
      <c r="C172" s="144" t="s">
        <v>573</v>
      </c>
      <c r="D172" s="141">
        <v>380124</v>
      </c>
      <c r="E172" s="141">
        <f>+D172</f>
        <v>380124</v>
      </c>
      <c r="F172" s="141">
        <f t="shared" si="9"/>
        <v>0</v>
      </c>
      <c r="G172" s="213"/>
    </row>
    <row r="173" spans="1:7" ht="108" x14ac:dyDescent="0.2">
      <c r="A173" s="143" t="s">
        <v>574</v>
      </c>
      <c r="B173" s="140" t="s">
        <v>575</v>
      </c>
      <c r="C173" s="144" t="s">
        <v>576</v>
      </c>
      <c r="D173" s="141">
        <v>174348</v>
      </c>
      <c r="E173" s="141">
        <v>174348</v>
      </c>
      <c r="F173" s="183">
        <f t="shared" si="9"/>
        <v>0</v>
      </c>
      <c r="G173" s="145" t="s">
        <v>643</v>
      </c>
    </row>
    <row r="174" spans="1:7" ht="60" x14ac:dyDescent="0.2">
      <c r="A174" s="139" t="s">
        <v>578</v>
      </c>
      <c r="B174" s="140" t="s">
        <v>579</v>
      </c>
      <c r="C174" s="144" t="s">
        <v>580</v>
      </c>
      <c r="D174" s="141">
        <v>544</v>
      </c>
      <c r="E174" s="141">
        <v>544</v>
      </c>
      <c r="F174" s="141">
        <f t="shared" si="9"/>
        <v>0</v>
      </c>
      <c r="G174" s="145" t="s">
        <v>644</v>
      </c>
    </row>
    <row r="175" spans="1:7" ht="84" x14ac:dyDescent="0.2">
      <c r="A175" s="143" t="s">
        <v>582</v>
      </c>
      <c r="B175" s="140" t="s">
        <v>583</v>
      </c>
      <c r="C175" s="144" t="s">
        <v>576</v>
      </c>
      <c r="D175" s="141">
        <v>8236</v>
      </c>
      <c r="E175" s="141">
        <v>8236</v>
      </c>
      <c r="F175" s="141">
        <f t="shared" si="9"/>
        <v>0</v>
      </c>
      <c r="G175" s="145" t="s">
        <v>645</v>
      </c>
    </row>
    <row r="176" spans="1:7" ht="60" x14ac:dyDescent="0.2">
      <c r="A176" s="139" t="s">
        <v>681</v>
      </c>
      <c r="B176" s="140" t="s">
        <v>585</v>
      </c>
      <c r="C176" s="144" t="s">
        <v>580</v>
      </c>
      <c r="D176" s="141">
        <v>30575</v>
      </c>
      <c r="E176" s="141">
        <v>30575</v>
      </c>
      <c r="F176" s="141">
        <f t="shared" si="9"/>
        <v>0</v>
      </c>
      <c r="G176" s="145" t="s">
        <v>646</v>
      </c>
    </row>
    <row r="177" spans="1:7" x14ac:dyDescent="0.2">
      <c r="A177" s="147"/>
      <c r="B177" s="148"/>
      <c r="C177" s="210"/>
      <c r="D177" s="149"/>
      <c r="E177" s="149"/>
      <c r="F177" s="150"/>
      <c r="G177" s="211"/>
    </row>
    <row r="178" spans="1:7" ht="83.25" customHeight="1" x14ac:dyDescent="0.2">
      <c r="A178" s="134" t="s">
        <v>587</v>
      </c>
      <c r="B178" s="135" t="s">
        <v>588</v>
      </c>
      <c r="C178" s="136" t="s">
        <v>368</v>
      </c>
      <c r="D178" s="137">
        <v>18970</v>
      </c>
      <c r="E178" s="137">
        <v>18970</v>
      </c>
      <c r="F178" s="137">
        <f>+E178-D178</f>
        <v>0</v>
      </c>
      <c r="G178" s="212" t="s">
        <v>647</v>
      </c>
    </row>
    <row r="179" spans="1:7" x14ac:dyDescent="0.2">
      <c r="A179" s="147"/>
      <c r="B179" s="148"/>
      <c r="C179" s="210"/>
      <c r="D179" s="149"/>
      <c r="E179" s="149"/>
      <c r="F179" s="150"/>
      <c r="G179" s="211"/>
    </row>
    <row r="180" spans="1:7" ht="72" x14ac:dyDescent="0.2">
      <c r="A180" s="134" t="s">
        <v>590</v>
      </c>
      <c r="B180" s="135" t="s">
        <v>591</v>
      </c>
      <c r="C180" s="136" t="s">
        <v>368</v>
      </c>
      <c r="D180" s="137">
        <v>66984</v>
      </c>
      <c r="E180" s="137">
        <v>66984</v>
      </c>
      <c r="F180" s="137">
        <f>+E180-D180</f>
        <v>0</v>
      </c>
      <c r="G180" s="212" t="s">
        <v>648</v>
      </c>
    </row>
    <row r="181" spans="1:7" x14ac:dyDescent="0.2">
      <c r="A181" s="147"/>
      <c r="B181" s="148"/>
      <c r="C181" s="210"/>
      <c r="D181" s="149"/>
      <c r="E181" s="149"/>
      <c r="F181" s="150"/>
      <c r="G181" s="211"/>
    </row>
    <row r="182" spans="1:7" x14ac:dyDescent="0.2">
      <c r="A182" s="134" t="s">
        <v>593</v>
      </c>
      <c r="B182" s="135" t="s">
        <v>594</v>
      </c>
      <c r="C182" s="136"/>
      <c r="D182" s="137">
        <f>+D178+D165</f>
        <v>2074210</v>
      </c>
      <c r="E182" s="137">
        <f>+E178+E165</f>
        <v>2074210</v>
      </c>
      <c r="F182" s="137">
        <f>+E182-D182</f>
        <v>0</v>
      </c>
      <c r="G182" s="214"/>
    </row>
    <row r="183" spans="1:7" x14ac:dyDescent="0.2">
      <c r="A183" s="215"/>
      <c r="B183" s="148"/>
      <c r="C183" s="210"/>
      <c r="D183" s="216"/>
      <c r="E183" s="216"/>
      <c r="F183" s="217"/>
      <c r="G183" s="218"/>
    </row>
    <row r="184" spans="1:7" x14ac:dyDescent="0.2">
      <c r="A184" s="134" t="s">
        <v>595</v>
      </c>
      <c r="B184" s="135" t="s">
        <v>596</v>
      </c>
      <c r="C184" s="136"/>
      <c r="D184" s="137">
        <f>+D180+D169-1</f>
        <v>1707737</v>
      </c>
      <c r="E184" s="137">
        <f>+E180+E169-1</f>
        <v>1707737</v>
      </c>
      <c r="F184" s="137">
        <f>+E184-D184</f>
        <v>0</v>
      </c>
      <c r="G184" s="214"/>
    </row>
    <row r="185" spans="1:7" x14ac:dyDescent="0.2">
      <c r="A185" s="147"/>
      <c r="B185" s="148"/>
      <c r="C185" s="210"/>
      <c r="D185" s="149"/>
      <c r="E185" s="149"/>
      <c r="F185" s="150"/>
      <c r="G185" s="211"/>
    </row>
    <row r="186" spans="1:7" x14ac:dyDescent="0.2">
      <c r="A186" s="134" t="s">
        <v>597</v>
      </c>
      <c r="B186" s="135" t="s">
        <v>598</v>
      </c>
      <c r="C186" s="136"/>
      <c r="D186" s="137">
        <f>+D182-D184</f>
        <v>366473</v>
      </c>
      <c r="E186" s="137">
        <f>+E182-E184</f>
        <v>366473</v>
      </c>
      <c r="F186" s="137">
        <f>+E186-D186</f>
        <v>0</v>
      </c>
      <c r="G186" s="138"/>
    </row>
    <row r="187" spans="1:7" x14ac:dyDescent="0.2">
      <c r="A187" s="147"/>
      <c r="B187" s="148"/>
      <c r="C187" s="210"/>
      <c r="D187" s="149"/>
      <c r="E187" s="149"/>
      <c r="F187" s="150"/>
      <c r="G187" s="211"/>
    </row>
    <row r="188" spans="1:7" x14ac:dyDescent="0.2">
      <c r="A188" s="134" t="s">
        <v>599</v>
      </c>
      <c r="B188" s="135" t="s">
        <v>600</v>
      </c>
      <c r="C188" s="136"/>
      <c r="D188" s="137">
        <v>-10533</v>
      </c>
      <c r="E188" s="137">
        <v>-10533</v>
      </c>
      <c r="F188" s="137">
        <f>+E188-D188</f>
        <v>0</v>
      </c>
      <c r="G188" s="138"/>
    </row>
    <row r="189" spans="1:7" x14ac:dyDescent="0.2">
      <c r="A189" s="147"/>
      <c r="B189" s="148"/>
      <c r="C189" s="210"/>
      <c r="D189" s="149"/>
      <c r="E189" s="149"/>
      <c r="F189" s="150"/>
      <c r="G189" s="211"/>
    </row>
    <row r="190" spans="1:7" ht="13.5" thickBot="1" x14ac:dyDescent="0.25">
      <c r="A190" s="219" t="s">
        <v>601</v>
      </c>
      <c r="B190" s="220" t="s">
        <v>602</v>
      </c>
      <c r="C190" s="221"/>
      <c r="D190" s="222">
        <f>+D186-D188</f>
        <v>377006</v>
      </c>
      <c r="E190" s="222">
        <f>+E186-E188</f>
        <v>377006</v>
      </c>
      <c r="F190" s="222">
        <f>+E190-D190</f>
        <v>0</v>
      </c>
      <c r="G190" s="223"/>
    </row>
    <row r="191" spans="1:7" x14ac:dyDescent="0.2">
      <c r="A191" s="224"/>
      <c r="B191" s="224"/>
      <c r="C191" s="224"/>
      <c r="D191" s="224"/>
      <c r="E191" s="224"/>
      <c r="F191" s="224"/>
      <c r="G191" s="224"/>
    </row>
    <row r="192" spans="1:7" x14ac:dyDescent="0.2">
      <c r="A192" s="224"/>
      <c r="B192" s="224"/>
      <c r="C192" s="224"/>
      <c r="D192" s="224"/>
      <c r="E192" s="224"/>
      <c r="F192" s="224"/>
      <c r="G192" s="224"/>
    </row>
    <row r="193" spans="1:7" x14ac:dyDescent="0.2">
      <c r="A193" s="224"/>
      <c r="B193" s="224"/>
      <c r="C193" s="224"/>
      <c r="D193" s="224"/>
      <c r="E193" s="224"/>
      <c r="F193" s="224"/>
      <c r="G193" s="224"/>
    </row>
    <row r="194" spans="1:7" ht="15.75" x14ac:dyDescent="0.25">
      <c r="A194" s="456" t="s">
        <v>649</v>
      </c>
      <c r="B194" s="456"/>
      <c r="C194" s="456"/>
      <c r="D194" s="456"/>
      <c r="E194" s="456"/>
      <c r="F194" s="456"/>
      <c r="G194" s="456"/>
    </row>
    <row r="195" spans="1:7" x14ac:dyDescent="0.2">
      <c r="A195" s="224"/>
      <c r="B195" s="224"/>
      <c r="C195" s="224"/>
      <c r="D195" s="224"/>
      <c r="E195" s="224"/>
      <c r="F195" s="224"/>
      <c r="G195" s="224"/>
    </row>
    <row r="196" spans="1:7" x14ac:dyDescent="0.2">
      <c r="A196" s="457" t="s">
        <v>451</v>
      </c>
      <c r="B196" s="457"/>
      <c r="C196" s="457"/>
      <c r="D196" s="457"/>
      <c r="E196" s="457"/>
      <c r="F196" s="457"/>
      <c r="G196" s="457"/>
    </row>
    <row r="197" spans="1:7" ht="13.5" thickBot="1" x14ac:dyDescent="0.25">
      <c r="A197" s="224"/>
      <c r="B197" s="224"/>
      <c r="C197" s="224"/>
      <c r="D197" s="224"/>
      <c r="E197" s="224"/>
      <c r="F197" s="224"/>
      <c r="G197" s="224"/>
    </row>
    <row r="198" spans="1:7" ht="48.75" thickBot="1" x14ac:dyDescent="0.25">
      <c r="A198" s="231" t="s">
        <v>650</v>
      </c>
      <c r="B198" s="232" t="s">
        <v>453</v>
      </c>
      <c r="C198" s="232" t="s">
        <v>454</v>
      </c>
      <c r="D198" s="232" t="s">
        <v>455</v>
      </c>
      <c r="E198" s="232" t="s">
        <v>456</v>
      </c>
      <c r="F198" s="232" t="s">
        <v>457</v>
      </c>
      <c r="G198" s="233" t="s">
        <v>458</v>
      </c>
    </row>
    <row r="199" spans="1:7" ht="36" x14ac:dyDescent="0.2">
      <c r="A199" s="234" t="s">
        <v>651</v>
      </c>
      <c r="B199" s="235" t="s">
        <v>470</v>
      </c>
      <c r="C199" s="135"/>
      <c r="D199" s="137">
        <v>-37501</v>
      </c>
      <c r="E199" s="137">
        <v>-37501</v>
      </c>
      <c r="F199" s="137">
        <f>+E199-D199</f>
        <v>0</v>
      </c>
      <c r="G199" s="236" t="s">
        <v>652</v>
      </c>
    </row>
    <row r="200" spans="1:7" x14ac:dyDescent="0.2">
      <c r="A200" s="237"/>
      <c r="B200" s="238"/>
      <c r="C200" s="238"/>
      <c r="D200" s="238"/>
      <c r="E200" s="238"/>
      <c r="F200" s="238"/>
      <c r="G200" s="239"/>
    </row>
    <row r="201" spans="1:7" ht="24" x14ac:dyDescent="0.2">
      <c r="A201" s="234" t="s">
        <v>653</v>
      </c>
      <c r="B201" s="235" t="s">
        <v>654</v>
      </c>
      <c r="C201" s="135"/>
      <c r="D201" s="137">
        <v>-419436</v>
      </c>
      <c r="E201" s="137">
        <v>-419436</v>
      </c>
      <c r="F201" s="137">
        <f>+E201-D201</f>
        <v>0</v>
      </c>
      <c r="G201" s="240" t="s">
        <v>655</v>
      </c>
    </row>
    <row r="202" spans="1:7" x14ac:dyDescent="0.2">
      <c r="A202" s="237"/>
      <c r="B202" s="238"/>
      <c r="C202" s="238"/>
      <c r="D202" s="238"/>
      <c r="E202" s="238"/>
      <c r="F202" s="238"/>
      <c r="G202" s="239"/>
    </row>
    <row r="203" spans="1:7" ht="24" x14ac:dyDescent="0.2">
      <c r="A203" s="234" t="s">
        <v>656</v>
      </c>
      <c r="B203" s="235" t="s">
        <v>487</v>
      </c>
      <c r="C203" s="135"/>
      <c r="D203" s="137">
        <v>732061</v>
      </c>
      <c r="E203" s="137">
        <f>+D203</f>
        <v>732061</v>
      </c>
      <c r="F203" s="137">
        <f>+E203-D203</f>
        <v>0</v>
      </c>
      <c r="G203" s="240" t="s">
        <v>657</v>
      </c>
    </row>
    <row r="204" spans="1:7" x14ac:dyDescent="0.2">
      <c r="A204" s="237"/>
      <c r="B204" s="238"/>
      <c r="C204" s="238"/>
      <c r="D204" s="238"/>
      <c r="E204" s="238"/>
      <c r="F204" s="238"/>
      <c r="G204" s="239"/>
    </row>
    <row r="205" spans="1:7" ht="24" x14ac:dyDescent="0.2">
      <c r="A205" s="234" t="s">
        <v>658</v>
      </c>
      <c r="B205" s="235" t="s">
        <v>659</v>
      </c>
      <c r="C205" s="135"/>
      <c r="D205" s="137">
        <f>+D199+D201+D203</f>
        <v>275124</v>
      </c>
      <c r="E205" s="137">
        <f>+E199+E201+E203</f>
        <v>275124</v>
      </c>
      <c r="F205" s="137">
        <f>+E205-D205</f>
        <v>0</v>
      </c>
      <c r="G205" s="241"/>
    </row>
    <row r="206" spans="1:7" x14ac:dyDescent="0.2">
      <c r="A206" s="237"/>
      <c r="B206" s="238"/>
      <c r="C206" s="238"/>
      <c r="D206" s="238"/>
      <c r="E206" s="238"/>
      <c r="F206" s="238"/>
      <c r="G206" s="239"/>
    </row>
    <row r="207" spans="1:7" ht="24" x14ac:dyDescent="0.2">
      <c r="A207" s="234" t="s">
        <v>264</v>
      </c>
      <c r="B207" s="235" t="s">
        <v>660</v>
      </c>
      <c r="C207" s="135"/>
      <c r="D207" s="137">
        <v>247849</v>
      </c>
      <c r="E207" s="137">
        <f>+D207</f>
        <v>247849</v>
      </c>
      <c r="F207" s="137">
        <f>+E207-D207</f>
        <v>0</v>
      </c>
      <c r="G207" s="241"/>
    </row>
    <row r="208" spans="1:7" x14ac:dyDescent="0.2">
      <c r="A208" s="237"/>
      <c r="B208" s="238"/>
      <c r="C208" s="238"/>
      <c r="D208" s="238"/>
      <c r="E208" s="238"/>
      <c r="F208" s="238"/>
      <c r="G208" s="239"/>
    </row>
    <row r="209" spans="1:7" ht="13.5" thickBot="1" x14ac:dyDescent="0.25">
      <c r="A209" s="242" t="s">
        <v>661</v>
      </c>
      <c r="B209" s="243" t="s">
        <v>662</v>
      </c>
      <c r="C209" s="243"/>
      <c r="D209" s="244">
        <f>+D205+D207</f>
        <v>522973</v>
      </c>
      <c r="E209" s="244">
        <f>+E205+E207</f>
        <v>522973</v>
      </c>
      <c r="F209" s="244">
        <f>+E209-D209</f>
        <v>0</v>
      </c>
      <c r="G209" s="245"/>
    </row>
    <row r="210" spans="1:7" x14ac:dyDescent="0.2">
      <c r="A210" s="224"/>
      <c r="B210" s="224"/>
      <c r="C210" s="224"/>
      <c r="D210" s="224"/>
      <c r="E210" s="224"/>
      <c r="F210" s="224"/>
      <c r="G210" s="224"/>
    </row>
    <row r="211" spans="1:7" x14ac:dyDescent="0.2">
      <c r="A211" s="224"/>
      <c r="B211" s="224"/>
      <c r="C211" s="224"/>
      <c r="D211" s="224"/>
      <c r="E211" s="224"/>
      <c r="F211" s="224"/>
      <c r="G211" s="224"/>
    </row>
    <row r="212" spans="1:7" x14ac:dyDescent="0.2">
      <c r="A212" s="224"/>
      <c r="B212" s="224"/>
      <c r="C212" s="224"/>
      <c r="D212" s="224"/>
      <c r="E212" s="224"/>
      <c r="F212" s="224"/>
      <c r="G212" s="224"/>
    </row>
    <row r="213" spans="1:7" ht="15.75" x14ac:dyDescent="0.25">
      <c r="A213" s="456" t="s">
        <v>663</v>
      </c>
      <c r="B213" s="456"/>
      <c r="C213" s="456"/>
      <c r="D213" s="456"/>
      <c r="E213" s="456"/>
      <c r="F213" s="456"/>
      <c r="G213" s="456"/>
    </row>
    <row r="214" spans="1:7" x14ac:dyDescent="0.2">
      <c r="A214" s="224"/>
      <c r="B214" s="224"/>
      <c r="C214" s="224"/>
      <c r="D214" s="224"/>
      <c r="E214" s="224"/>
      <c r="F214" s="224"/>
      <c r="G214" s="224"/>
    </row>
    <row r="215" spans="1:7" x14ac:dyDescent="0.2">
      <c r="A215" s="457" t="s">
        <v>451</v>
      </c>
      <c r="B215" s="457"/>
      <c r="C215" s="457"/>
      <c r="D215" s="457"/>
      <c r="E215" s="457"/>
      <c r="F215" s="457"/>
      <c r="G215" s="457"/>
    </row>
    <row r="216" spans="1:7" ht="13.5" thickBot="1" x14ac:dyDescent="0.25">
      <c r="A216" s="224"/>
      <c r="B216" s="224"/>
      <c r="C216" s="224"/>
      <c r="D216" s="224"/>
      <c r="E216" s="224"/>
      <c r="F216" s="224"/>
      <c r="G216" s="224"/>
    </row>
    <row r="217" spans="1:7" ht="48.75" thickBot="1" x14ac:dyDescent="0.25">
      <c r="A217" s="231" t="s">
        <v>664</v>
      </c>
      <c r="B217" s="232" t="s">
        <v>453</v>
      </c>
      <c r="C217" s="232" t="s">
        <v>454</v>
      </c>
      <c r="D217" s="232" t="s">
        <v>455</v>
      </c>
      <c r="E217" s="232" t="s">
        <v>456</v>
      </c>
      <c r="F217" s="232" t="s">
        <v>457</v>
      </c>
      <c r="G217" s="233" t="s">
        <v>458</v>
      </c>
    </row>
    <row r="218" spans="1:7" ht="36" x14ac:dyDescent="0.2">
      <c r="A218" s="234" t="s">
        <v>651</v>
      </c>
      <c r="B218" s="235" t="s">
        <v>470</v>
      </c>
      <c r="C218" s="135"/>
      <c r="D218" s="137">
        <v>691141</v>
      </c>
      <c r="E218" s="137">
        <v>691141</v>
      </c>
      <c r="F218" s="137">
        <f>+E218-D218</f>
        <v>0</v>
      </c>
      <c r="G218" s="236" t="s">
        <v>665</v>
      </c>
    </row>
    <row r="219" spans="1:7" x14ac:dyDescent="0.2">
      <c r="A219" s="237"/>
      <c r="B219" s="238"/>
      <c r="C219" s="238"/>
      <c r="D219" s="238"/>
      <c r="E219" s="238"/>
      <c r="F219" s="238"/>
      <c r="G219" s="239"/>
    </row>
    <row r="220" spans="1:7" ht="24" x14ac:dyDescent="0.2">
      <c r="A220" s="234" t="s">
        <v>653</v>
      </c>
      <c r="B220" s="235" t="s">
        <v>654</v>
      </c>
      <c r="C220" s="135"/>
      <c r="D220" s="137">
        <v>-660037</v>
      </c>
      <c r="E220" s="137">
        <v>-660037</v>
      </c>
      <c r="F220" s="137">
        <f>+E220-D220</f>
        <v>0</v>
      </c>
      <c r="G220" s="240" t="s">
        <v>666</v>
      </c>
    </row>
    <row r="221" spans="1:7" x14ac:dyDescent="0.2">
      <c r="A221" s="237"/>
      <c r="B221" s="238"/>
      <c r="C221" s="238"/>
      <c r="D221" s="238"/>
      <c r="E221" s="238"/>
      <c r="F221" s="238"/>
      <c r="G221" s="239"/>
    </row>
    <row r="222" spans="1:7" ht="24" x14ac:dyDescent="0.2">
      <c r="A222" s="234" t="s">
        <v>656</v>
      </c>
      <c r="B222" s="235" t="s">
        <v>487</v>
      </c>
      <c r="C222" s="135"/>
      <c r="D222" s="137">
        <v>48212</v>
      </c>
      <c r="E222" s="137">
        <v>48212</v>
      </c>
      <c r="F222" s="137">
        <f>+E222-D222</f>
        <v>0</v>
      </c>
      <c r="G222" s="240" t="s">
        <v>667</v>
      </c>
    </row>
    <row r="223" spans="1:7" x14ac:dyDescent="0.2">
      <c r="A223" s="237"/>
      <c r="B223" s="238"/>
      <c r="C223" s="238"/>
      <c r="D223" s="238"/>
      <c r="E223" s="238"/>
      <c r="F223" s="238"/>
      <c r="G223" s="239"/>
    </row>
    <row r="224" spans="1:7" ht="24" x14ac:dyDescent="0.2">
      <c r="A224" s="234" t="s">
        <v>658</v>
      </c>
      <c r="B224" s="235" t="s">
        <v>659</v>
      </c>
      <c r="C224" s="135"/>
      <c r="D224" s="137">
        <f>+D218+D220+D222</f>
        <v>79316</v>
      </c>
      <c r="E224" s="137">
        <f>+E218+E220+E222</f>
        <v>79316</v>
      </c>
      <c r="F224" s="137">
        <f>+E224-D224</f>
        <v>0</v>
      </c>
      <c r="G224" s="241"/>
    </row>
    <row r="225" spans="1:7" x14ac:dyDescent="0.2">
      <c r="A225" s="237"/>
      <c r="B225" s="238"/>
      <c r="C225" s="238"/>
      <c r="D225" s="238"/>
      <c r="E225" s="238"/>
      <c r="F225" s="238"/>
      <c r="G225" s="239"/>
    </row>
    <row r="226" spans="1:7" ht="24" x14ac:dyDescent="0.2">
      <c r="A226" s="234" t="s">
        <v>264</v>
      </c>
      <c r="B226" s="235" t="s">
        <v>660</v>
      </c>
      <c r="C226" s="135"/>
      <c r="D226" s="137">
        <v>168533</v>
      </c>
      <c r="E226" s="137">
        <v>168533</v>
      </c>
      <c r="F226" s="137">
        <f>+E226-D226</f>
        <v>0</v>
      </c>
      <c r="G226" s="241"/>
    </row>
    <row r="227" spans="1:7" x14ac:dyDescent="0.2">
      <c r="A227" s="237"/>
      <c r="B227" s="238"/>
      <c r="C227" s="238"/>
      <c r="D227" s="238"/>
      <c r="E227" s="238"/>
      <c r="F227" s="238"/>
      <c r="G227" s="239"/>
    </row>
    <row r="228" spans="1:7" ht="13.5" thickBot="1" x14ac:dyDescent="0.25">
      <c r="A228" s="242" t="s">
        <v>661</v>
      </c>
      <c r="B228" s="243" t="s">
        <v>662</v>
      </c>
      <c r="C228" s="243"/>
      <c r="D228" s="244">
        <f>+D224+D226</f>
        <v>247849</v>
      </c>
      <c r="E228" s="244">
        <f>+E224+E226</f>
        <v>247849</v>
      </c>
      <c r="F228" s="244">
        <f>+E228-D228</f>
        <v>0</v>
      </c>
      <c r="G228" s="245"/>
    </row>
    <row r="229" spans="1:7" x14ac:dyDescent="0.2">
      <c r="A229" s="224"/>
      <c r="B229" s="224"/>
      <c r="C229" s="224"/>
      <c r="D229" s="224"/>
      <c r="E229" s="224"/>
      <c r="F229" s="224"/>
      <c r="G229" s="224"/>
    </row>
    <row r="230" spans="1:7" x14ac:dyDescent="0.2">
      <c r="A230" s="224"/>
      <c r="B230" s="224"/>
      <c r="C230" s="224"/>
      <c r="D230" s="224"/>
      <c r="E230" s="224"/>
      <c r="F230" s="224"/>
      <c r="G230" s="224"/>
    </row>
    <row r="231" spans="1:7" x14ac:dyDescent="0.2">
      <c r="A231" s="224"/>
      <c r="B231" s="224"/>
      <c r="C231" s="224"/>
      <c r="D231" s="224"/>
      <c r="E231" s="224"/>
      <c r="F231" s="224"/>
      <c r="G231" s="224"/>
    </row>
    <row r="232" spans="1:7" ht="15.75" x14ac:dyDescent="0.25">
      <c r="A232" s="456" t="s">
        <v>668</v>
      </c>
      <c r="B232" s="456"/>
      <c r="C232" s="456"/>
      <c r="D232" s="456"/>
      <c r="E232" s="456"/>
      <c r="F232" s="456"/>
      <c r="G232" s="456"/>
    </row>
    <row r="233" spans="1:7" x14ac:dyDescent="0.2">
      <c r="A233" s="224"/>
      <c r="B233" s="224"/>
      <c r="C233" s="224"/>
      <c r="D233" s="224"/>
      <c r="E233" s="224"/>
      <c r="F233" s="224"/>
      <c r="G233" s="224"/>
    </row>
    <row r="234" spans="1:7" x14ac:dyDescent="0.2">
      <c r="A234" s="457" t="s">
        <v>451</v>
      </c>
      <c r="B234" s="457"/>
      <c r="C234" s="457"/>
      <c r="D234" s="457"/>
      <c r="E234" s="457"/>
      <c r="F234" s="457"/>
      <c r="G234" s="457"/>
    </row>
    <row r="235" spans="1:7" ht="13.5" thickBot="1" x14ac:dyDescent="0.25">
      <c r="A235" s="224"/>
      <c r="B235" s="224"/>
      <c r="C235" s="224"/>
      <c r="D235" s="224"/>
      <c r="E235" s="224"/>
      <c r="F235" s="224"/>
      <c r="G235" s="224"/>
    </row>
    <row r="236" spans="1:7" ht="48" x14ac:dyDescent="0.2">
      <c r="A236" s="231" t="s">
        <v>669</v>
      </c>
      <c r="B236" s="232" t="s">
        <v>453</v>
      </c>
      <c r="C236" s="232" t="s">
        <v>454</v>
      </c>
      <c r="D236" s="232" t="s">
        <v>455</v>
      </c>
      <c r="E236" s="232" t="s">
        <v>456</v>
      </c>
      <c r="F236" s="232" t="s">
        <v>457</v>
      </c>
      <c r="G236" s="233" t="s">
        <v>458</v>
      </c>
    </row>
    <row r="237" spans="1:7" ht="120.75" thickBot="1" x14ac:dyDescent="0.25">
      <c r="A237" s="246" t="s">
        <v>670</v>
      </c>
      <c r="B237" s="247" t="s">
        <v>502</v>
      </c>
      <c r="C237" s="248" t="s">
        <v>503</v>
      </c>
      <c r="D237" s="249">
        <v>2385224</v>
      </c>
      <c r="E237" s="249">
        <f>+D237</f>
        <v>2385224</v>
      </c>
      <c r="F237" s="249">
        <f>E237-D237</f>
        <v>0</v>
      </c>
      <c r="G237" s="250" t="s">
        <v>671</v>
      </c>
    </row>
    <row r="238" spans="1:7" x14ac:dyDescent="0.2">
      <c r="A238" s="224"/>
      <c r="B238" s="224"/>
      <c r="C238" s="224"/>
      <c r="D238" s="224"/>
      <c r="E238" s="224"/>
      <c r="F238" s="224"/>
      <c r="G238" s="224"/>
    </row>
    <row r="239" spans="1:7" x14ac:dyDescent="0.2">
      <c r="A239" s="224"/>
      <c r="B239" s="224"/>
      <c r="C239" s="224"/>
      <c r="D239" s="224"/>
      <c r="E239" s="224"/>
      <c r="F239" s="224"/>
      <c r="G239" s="224"/>
    </row>
    <row r="240" spans="1:7" x14ac:dyDescent="0.2">
      <c r="A240" s="224"/>
      <c r="B240" s="224"/>
      <c r="C240" s="224"/>
      <c r="D240" s="224"/>
      <c r="E240" s="224"/>
      <c r="F240" s="224"/>
      <c r="G240" s="224"/>
    </row>
    <row r="241" spans="1:7" ht="15.75" x14ac:dyDescent="0.25">
      <c r="A241" s="456" t="s">
        <v>672</v>
      </c>
      <c r="B241" s="456"/>
      <c r="C241" s="456"/>
      <c r="D241" s="456"/>
      <c r="E241" s="456"/>
      <c r="F241" s="456"/>
      <c r="G241" s="456"/>
    </row>
    <row r="242" spans="1:7" x14ac:dyDescent="0.2">
      <c r="A242" s="224"/>
      <c r="B242" s="224"/>
      <c r="C242" s="224"/>
      <c r="D242" s="224"/>
      <c r="E242" s="224"/>
      <c r="F242" s="224"/>
      <c r="G242" s="224"/>
    </row>
    <row r="243" spans="1:7" x14ac:dyDescent="0.2">
      <c r="A243" s="457" t="s">
        <v>451</v>
      </c>
      <c r="B243" s="457"/>
      <c r="C243" s="457"/>
      <c r="D243" s="457"/>
      <c r="E243" s="457"/>
      <c r="F243" s="457"/>
      <c r="G243" s="457"/>
    </row>
    <row r="244" spans="1:7" ht="13.5" thickBot="1" x14ac:dyDescent="0.25">
      <c r="A244" s="224"/>
      <c r="B244" s="224"/>
      <c r="C244" s="224"/>
      <c r="D244" s="224"/>
      <c r="E244" s="224"/>
      <c r="F244" s="224"/>
      <c r="G244" s="224"/>
    </row>
    <row r="245" spans="1:7" ht="48" x14ac:dyDescent="0.2">
      <c r="A245" s="231" t="s">
        <v>673</v>
      </c>
      <c r="B245" s="232" t="s">
        <v>453</v>
      </c>
      <c r="C245" s="232" t="s">
        <v>454</v>
      </c>
      <c r="D245" s="232" t="s">
        <v>455</v>
      </c>
      <c r="E245" s="232" t="s">
        <v>456</v>
      </c>
      <c r="F245" s="232" t="s">
        <v>457</v>
      </c>
      <c r="G245" s="233" t="s">
        <v>458</v>
      </c>
    </row>
    <row r="246" spans="1:7" ht="120.75" customHeight="1" thickBot="1" x14ac:dyDescent="0.25">
      <c r="A246" s="246" t="s">
        <v>670</v>
      </c>
      <c r="B246" s="247" t="s">
        <v>502</v>
      </c>
      <c r="C246" s="248" t="s">
        <v>503</v>
      </c>
      <c r="D246" s="249">
        <v>2690444</v>
      </c>
      <c r="E246" s="249">
        <v>2690444</v>
      </c>
      <c r="F246" s="249">
        <f>E246-D246</f>
        <v>0</v>
      </c>
      <c r="G246" s="250" t="s">
        <v>674</v>
      </c>
    </row>
  </sheetData>
  <mergeCells count="15">
    <mergeCell ref="A1:G30"/>
    <mergeCell ref="A34:G34"/>
    <mergeCell ref="A41:G41"/>
    <mergeCell ref="A85:G85"/>
    <mergeCell ref="A119:G119"/>
    <mergeCell ref="A160:G160"/>
    <mergeCell ref="A162:G162"/>
    <mergeCell ref="A194:G194"/>
    <mergeCell ref="A196:G196"/>
    <mergeCell ref="A243:G243"/>
    <mergeCell ref="A213:G213"/>
    <mergeCell ref="A215:G215"/>
    <mergeCell ref="A232:G232"/>
    <mergeCell ref="A234:G234"/>
    <mergeCell ref="A241:G2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purl.org/dc/elements/1.1/"/>
    <ds:schemaRef ds:uri="ebeef9ca-c00b-443c-ae4d-d16a6508f86d"/>
    <ds:schemaRef ds:uri="http://schemas.microsoft.com/office/infopath/2007/PartnerControls"/>
    <ds:schemaRef ds:uri="http://purl.org/dc/terms/"/>
    <ds:schemaRef ds:uri="http://schemas.openxmlformats.org/package/2006/metadata/core-properties"/>
    <ds:schemaRef ds:uri="f00c05a3-a522-4b3b-aeec-75a37a6bc44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2021-02-19T17:57:15Z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