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0\4. TFI POD - četvrti kvartal\"/>
    </mc:Choice>
  </mc:AlternateContent>
  <bookViews>
    <workbookView xWindow="0" yWindow="0" windowWidth="24060" windowHeight="9735" firstSheet="1" activeTab="6"/>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62913"/>
</workbook>
</file>

<file path=xl/calcChain.xml><?xml version="1.0" encoding="utf-8"?>
<calcChain xmlns="http://schemas.openxmlformats.org/spreadsheetml/2006/main">
  <c r="K36" i="19" l="1"/>
  <c r="K99" i="19" l="1"/>
  <c r="K93" i="19"/>
  <c r="K87" i="19"/>
  <c r="K86" i="19"/>
  <c r="K65" i="19"/>
  <c r="K32" i="19"/>
  <c r="K30" i="19"/>
  <c r="K28" i="19"/>
  <c r="K25" i="19"/>
  <c r="K24" i="19"/>
  <c r="K21" i="19"/>
  <c r="K19" i="19"/>
  <c r="K18" i="19"/>
  <c r="K17" i="19"/>
  <c r="K13" i="19"/>
  <c r="K11" i="19"/>
  <c r="K10" i="19"/>
  <c r="H105" i="19" l="1"/>
  <c r="I32" i="19"/>
  <c r="I30" i="19"/>
  <c r="I28" i="19"/>
  <c r="K105" i="19" l="1"/>
  <c r="J105" i="19"/>
  <c r="I78" i="18" l="1"/>
  <c r="H78" i="18"/>
  <c r="H46" i="21" l="1"/>
  <c r="H40" i="21"/>
  <c r="H33" i="21"/>
  <c r="H27" i="21"/>
  <c r="H16" i="21"/>
  <c r="H19" i="21" s="1"/>
  <c r="H54" i="20"/>
  <c r="H48" i="20"/>
  <c r="H41" i="20"/>
  <c r="H35" i="20"/>
  <c r="H19" i="20"/>
  <c r="I9" i="20"/>
  <c r="I90" i="19"/>
  <c r="I100" i="19" s="1"/>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H47" i="21"/>
  <c r="I60" i="19"/>
  <c r="H55" i="20"/>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L38" i="22"/>
  <c r="L57" i="22" s="1"/>
  <c r="K38" i="22"/>
  <c r="K57" i="22" s="1"/>
  <c r="J38" i="22"/>
  <c r="J57" i="22" s="1"/>
  <c r="I38" i="22"/>
  <c r="I57" i="22" s="1"/>
  <c r="U37" i="22"/>
  <c r="W37" i="22" s="1"/>
  <c r="U36" i="22"/>
  <c r="W36"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O35" i="22" s="1"/>
  <c r="O38" i="22" s="1"/>
  <c r="O57" i="22" s="1"/>
  <c r="N10" i="22"/>
  <c r="N29" i="22" s="1"/>
  <c r="N35" i="22" s="1"/>
  <c r="N38" i="22" s="1"/>
  <c r="N57" i="22" s="1"/>
  <c r="M10" i="22"/>
  <c r="M29" i="22" s="1"/>
  <c r="M35" i="22" s="1"/>
  <c r="M38" i="22" s="1"/>
  <c r="M57"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90" i="19"/>
  <c r="K100" i="19" s="1"/>
  <c r="J90" i="19"/>
  <c r="J100" i="19" s="1"/>
  <c r="H90" i="19"/>
  <c r="H100" i="19" s="1"/>
  <c r="K85" i="19"/>
  <c r="J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34" i="21" l="1"/>
  <c r="H49" i="21"/>
  <c r="H51" i="21" s="1"/>
  <c r="U35" i="22"/>
  <c r="W35" i="22" s="1"/>
  <c r="W38" i="22" s="1"/>
  <c r="W57" i="22" s="1"/>
  <c r="H57" i="20"/>
  <c r="H59" i="20" s="1"/>
  <c r="K14" i="19"/>
  <c r="K61" i="19" s="1"/>
  <c r="I55" i="20"/>
  <c r="I24" i="20"/>
  <c r="I27" i="20" s="1"/>
  <c r="K60" i="19"/>
  <c r="J60" i="19"/>
  <c r="I75" i="18"/>
  <c r="I131" i="18" s="1"/>
  <c r="I47" i="21"/>
  <c r="I49" i="21" s="1"/>
  <c r="I51" i="21" s="1"/>
  <c r="W61" i="22"/>
  <c r="I44" i="18"/>
  <c r="H61" i="19"/>
  <c r="I14" i="19"/>
  <c r="I61" i="19" s="1"/>
  <c r="H72" i="18"/>
  <c r="H60" i="19"/>
  <c r="J14" i="19"/>
  <c r="J61" i="19" s="1"/>
  <c r="U61" i="22"/>
  <c r="I9" i="18"/>
  <c r="I42" i="20"/>
  <c r="W59" i="22"/>
  <c r="W60" i="22" s="1"/>
  <c r="U59" i="22"/>
  <c r="U60" i="22" s="1"/>
  <c r="W31" i="22"/>
  <c r="W32" i="22" s="1"/>
  <c r="U31" i="22"/>
  <c r="U32" i="22" s="1"/>
  <c r="W33" i="22"/>
  <c r="U33" i="22"/>
  <c r="U38" i="22"/>
  <c r="U57" i="22" s="1"/>
  <c r="W10" i="22"/>
  <c r="W29" i="22" s="1"/>
  <c r="U10" i="22"/>
  <c r="U29" i="22" s="1"/>
  <c r="K63" i="19" l="1"/>
  <c r="K64" i="19"/>
  <c r="K62" i="19"/>
  <c r="K68" i="19" s="1"/>
  <c r="J63" i="19"/>
  <c r="I57" i="20"/>
  <c r="I59" i="20" s="1"/>
  <c r="H64" i="19"/>
  <c r="I72" i="18"/>
  <c r="I62" i="19"/>
  <c r="I63" i="19"/>
  <c r="I64" i="19"/>
  <c r="H62" i="19"/>
  <c r="H67" i="19" s="1"/>
  <c r="H89" i="19" s="1"/>
  <c r="H63" i="19"/>
  <c r="J62" i="19"/>
  <c r="J66" i="19" s="1"/>
  <c r="J89" i="19" s="1"/>
  <c r="J101" i="19" s="1"/>
  <c r="J104" i="19" s="1"/>
  <c r="J103" i="19" s="1"/>
  <c r="J64" i="19"/>
  <c r="H85" i="19" l="1"/>
  <c r="K66" i="19"/>
  <c r="K67" i="19"/>
  <c r="H68" i="19"/>
  <c r="H66" i="19"/>
  <c r="H101" i="19" s="1"/>
  <c r="H104" i="19" s="1"/>
  <c r="I66" i="19"/>
  <c r="I68" i="19"/>
  <c r="I67" i="19"/>
  <c r="J67" i="19"/>
  <c r="J68" i="19"/>
  <c r="I89" i="19" l="1"/>
  <c r="I101" i="19" s="1"/>
  <c r="K89" i="19"/>
  <c r="K101" i="19" s="1"/>
  <c r="K104" i="19" s="1"/>
  <c r="K103" i="19" s="1"/>
  <c r="H103" i="19"/>
  <c r="I85" i="19"/>
  <c r="I103" i="19"/>
</calcChain>
</file>

<file path=xl/sharedStrings.xml><?xml version="1.0" encoding="utf-8"?>
<sst xmlns="http://schemas.openxmlformats.org/spreadsheetml/2006/main" count="743" uniqueCount="668">
  <si>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</si>
  <si>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</si>
  <si>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</si>
  <si>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</si>
  <si>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</si>
  <si>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</si>
  <si>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</si>
  <si>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</si>
  <si>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</si>
  <si>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</si>
  <si>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</si>
  <si>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</si>
  <si>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</si>
  <si>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</si>
  <si>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</si>
  <si>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</si>
  <si>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</si>
  <si>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</si>
  <si>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</si>
  <si>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</si>
  <si>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</si>
  <si>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</si>
  <si>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</si>
  <si>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</si>
  <si>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</si>
  <si>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</si>
  <si>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</si>
  <si>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</si>
  <si>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</si>
  <si>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</si>
  <si>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</si>
  <si>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</si>
  <si>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</si>
  <si>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</si>
  <si>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</si>
  <si>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</si>
  <si>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</si>
  <si>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</si>
  <si>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</si>
  <si>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</si>
  <si>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</si>
  <si>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</si>
  <si>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</si>
  <si>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</si>
  <si>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</si>
  <si>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</si>
  <si>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</si>
  <si>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</si>
  <si>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</si>
  <si>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</si>
  <si>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</si>
  <si>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</si>
  <si>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</si>
  <si>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</si>
  <si>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</si>
  <si>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</si>
  <si>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</si>
  <si>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</si>
  <si>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</si>
  <si>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</si>
  <si>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</si>
  <si>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</si>
  <si>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</si>
  <si>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</si>
  <si>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</si>
  <si>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</si>
  <si>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</si>
  <si>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</si>
  <si>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</si>
  <si>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</si>
  <si>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</si>
  <si>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</si>
  <si>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</si>
  <si>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</si>
  <si>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</si>
  <si>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</si>
  <si>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</si>
  <si>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</si>
  <si>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</si>
  <si>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</si>
  <si>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</si>
  <si>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</si>
  <si>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</si>
  <si>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</si>
  <si>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</si>
  <si>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</si>
  <si>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</si>
  <si>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</si>
  <si>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</si>
  <si>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</si>
  <si>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</si>
  <si>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</si>
  <si>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</si>
  <si>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</si>
  <si>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</si>
  <si>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</si>
  <si>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</si>
  <si>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</si>
  <si>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</si>
  <si>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</si>
  <si>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</si>
  <si>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</si>
  <si>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</si>
  <si>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</si>
  <si>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</si>
  <si>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</si>
  <si>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</si>
  <si>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</si>
  <si>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</si>
  <si>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</si>
  <si>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</si>
  <si>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</si>
  <si>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</si>
  <si>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</si>
  <si>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</si>
  <si>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</si>
  <si>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</si>
  <si>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</si>
  <si>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</si>
  <si>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</si>
  <si>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</si>
  <si>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</si>
  <si>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</si>
  <si>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</si>
  <si>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</si>
  <si>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</si>
  <si>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</si>
  <si>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</si>
  <si>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</si>
  <si>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</si>
  <si>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</si>
  <si>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</si>
  <si>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</si>
  <si>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</si>
  <si>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</si>
  <si>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</si>
  <si>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</si>
  <si>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</si>
  <si>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</si>
  <si>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</si>
  <si>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</si>
  <si>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</si>
  <si>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</si>
  <si>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</si>
  <si>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</si>
  <si>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</si>
  <si>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</si>
  <si>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</si>
  <si>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</si>
  <si>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</si>
  <si>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</si>
  <si>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</si>
  <si>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</si>
  <si>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</si>
  <si>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</si>
  <si>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</si>
  <si>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</si>
  <si>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</si>
  <si>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</si>
  <si>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</si>
  <si>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</si>
  <si>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</si>
  <si>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</si>
  <si>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</si>
  <si>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</si>
  <si>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</si>
  <si>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</si>
  <si>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</si>
  <si>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</si>
  <si>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</si>
  <si>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</si>
  <si>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</si>
  <si>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</si>
  <si>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</si>
  <si>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</si>
  <si>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</si>
  <si>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</si>
  <si>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</si>
  <si>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</si>
  <si>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</si>
  <si>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</si>
  <si>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</si>
  <si>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</si>
  <si>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</si>
  <si>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</si>
  <si>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</si>
  <si>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</si>
  <si>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</si>
  <si>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</si>
  <si>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</si>
  <si>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</si>
  <si>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</si>
  <si>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</si>
  <si>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</si>
  <si>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</si>
  <si>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</si>
  <si>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</si>
  <si>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</si>
  <si>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</si>
  <si>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</si>
  <si>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</si>
  <si>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</si>
  <si>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</si>
  <si>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</si>
  <si>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</si>
  <si>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</si>
  <si>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</si>
  <si>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</si>
  <si>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</si>
  <si>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</si>
  <si>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</si>
  <si>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</si>
  <si>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</si>
  <si>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</si>
  <si>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</si>
  <si>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</si>
  <si>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</si>
  <si>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</si>
  <si>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</si>
  <si>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</si>
  <si>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</si>
  <si>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</si>
  <si>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</si>
  <si>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</si>
  <si>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</si>
  <si>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</si>
  <si>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</si>
  <si>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</si>
  <si>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</si>
  <si>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</si>
  <si>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</si>
  <si>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</si>
  <si>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</si>
  <si>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</si>
  <si>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</si>
  <si>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</si>
  <si>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</si>
  <si>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</si>
  <si>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</si>
  <si>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</si>
  <si>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</si>
  <si>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</si>
  <si>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</si>
  <si>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</si>
  <si>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</si>
  <si>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</si>
  <si>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</si>
  <si>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</si>
  <si>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</si>
  <si>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</si>
  <si>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</si>
  <si>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</si>
  <si>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</si>
  <si>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</si>
  <si>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</si>
  <si>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</si>
  <si>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</si>
  <si>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</si>
  <si>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</si>
  <si>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</si>
  <si>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</si>
  <si>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</si>
  <si>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</si>
  <si>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</si>
  <si>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</si>
  <si>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</si>
  <si>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</si>
  <si>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</si>
  <si>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</si>
  <si>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</si>
  <si>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</si>
  <si>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</si>
  <si>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</si>
  <si>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</si>
  <si>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</si>
  <si>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</si>
  <si>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</si>
  <si>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</si>
  <si>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</si>
  <si>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</si>
  <si>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</si>
  <si>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</si>
  <si>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</si>
  <si>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</si>
  <si>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</si>
  <si>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</si>
  <si>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</si>
  <si>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</si>
  <si>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</si>
  <si>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</si>
  <si>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</si>
  <si>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</si>
  <si>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</si>
  <si>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</si>
  <si>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</si>
  <si>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</si>
  <si>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</si>
  <si>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</si>
  <si>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</si>
  <si>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</si>
  <si>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</si>
  <si>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</si>
  <si>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</si>
  <si>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</si>
  <si>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</si>
  <si>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</si>
  <si>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</si>
  <si>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</si>
  <si>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</si>
  <si>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</si>
  <si>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</si>
  <si>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</si>
  <si>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</si>
  <si>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</si>
  <si>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</si>
  <si>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</si>
  <si>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</si>
  <si>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</si>
  <si>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</si>
  <si>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</si>
  <si>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</si>
  <si>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</si>
  <si>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</si>
  <si>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</si>
  <si>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</si>
  <si>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</si>
  <si>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</si>
  <si>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</si>
  <si>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</si>
  <si>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</si>
  <si>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</si>
  <si>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</si>
  <si>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</si>
  <si>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</si>
  <si>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</si>
  <si>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</si>
  <si>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</si>
  <si>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</si>
  <si>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</si>
  <si>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</si>
  <si>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</si>
  <si>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</si>
  <si>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</si>
  <si>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</si>
  <si>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</si>
  <si>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</si>
  <si>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</si>
  <si>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</si>
  <si>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</si>
  <si>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</si>
  <si>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</si>
  <si>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</si>
  <si>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</si>
  <si>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</si>
  <si>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</si>
  <si>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</si>
  <si>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</si>
  <si>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</si>
  <si>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</si>
  <si>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</si>
  <si>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</si>
  <si>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</si>
  <si>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</si>
  <si>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</si>
  <si>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</si>
  <si>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</si>
  <si>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</si>
  <si>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</si>
  <si>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</si>
  <si>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</si>
  <si>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</si>
  <si>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</si>
  <si>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</si>
  <si>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</si>
  <si>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</si>
  <si>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</si>
  <si>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</si>
  <si>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</si>
  <si>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</si>
  <si>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</si>
  <si>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</si>
  <si>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</si>
  <si>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</si>
  <si>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</si>
  <si>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</si>
  <si>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</si>
  <si>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</si>
  <si>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</si>
  <si>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</si>
  <si>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</si>
  <si>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</si>
  <si>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</si>
  <si>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</si>
  <si>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</si>
  <si>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</si>
  <si>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</si>
  <si>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</si>
  <si>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</si>
  <si>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</si>
  <si>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</si>
  <si>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</si>
  <si>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</si>
  <si>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</si>
  <si>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</si>
  <si>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</si>
  <si>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</si>
  <si>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</si>
  <si>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</si>
  <si>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</si>
  <si>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</si>
  <si>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</si>
  <si>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</si>
  <si>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</si>
  <si>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</si>
  <si>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</si>
  <si>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</si>
  <si>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</si>
  <si>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</si>
  <si>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</si>
  <si>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</si>
  <si>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</si>
  <si>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</si>
  <si>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</si>
  <si>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</si>
  <si>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</si>
  <si>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</si>
  <si>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</si>
  <si>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</si>
  <si>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</si>
  <si>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</si>
  <si>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</si>
  <si>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</si>
  <si>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</si>
  <si>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</si>
  <si>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</si>
  <si>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</si>
  <si>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</si>
  <si>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</si>
  <si>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</si>
  <si>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</si>
  <si>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</si>
  <si>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</si>
  <si>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</si>
  <si>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</si>
  <si>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</si>
  <si>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</si>
  <si>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</si>
  <si>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</si>
  <si>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</si>
  <si>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</si>
  <si>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</si>
  <si>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</si>
  <si>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</si>
  <si>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</si>
  <si>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</si>
  <si>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</si>
  <si>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</si>
  <si>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</si>
  <si>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</si>
  <si>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</si>
  <si>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</si>
  <si>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</si>
  <si>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</si>
  <si>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</si>
  <si>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</si>
  <si>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</si>
  <si>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</si>
  <si>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</si>
  <si>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</si>
  <si>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</si>
  <si>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</si>
  <si>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</si>
  <si>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</si>
  <si>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</si>
  <si>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</si>
  <si>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</si>
  <si>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</si>
  <si>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</si>
  <si>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</si>
  <si>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</si>
  <si>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</si>
  <si>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</si>
  <si>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</si>
  <si>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</si>
  <si>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</si>
  <si>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</si>
  <si>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</si>
  <si>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</si>
  <si>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</si>
  <si>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</si>
  <si>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</si>
  <si>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1.</t>
  </si>
  <si>
    <t>2.</t>
  </si>
  <si>
    <t>3.</t>
  </si>
  <si>
    <t>4.</t>
  </si>
  <si>
    <t>for the period __.__.____ to __.__.____</t>
  </si>
  <si>
    <t>Submitter: ____________________________________________________________________</t>
  </si>
  <si>
    <t>Valamar Obertauern GmbH</t>
  </si>
  <si>
    <t>Valamar A Gmbh</t>
  </si>
  <si>
    <t>Hoteli Makarska d.d.</t>
  </si>
  <si>
    <t>Palme Turizam d.o.o.</t>
  </si>
  <si>
    <t>Magične stijene d.o.o.</t>
  </si>
  <si>
    <t>Bugenvilia d.o.o.</t>
  </si>
  <si>
    <t>Obertauern</t>
  </si>
  <si>
    <t>Tamsweg</t>
  </si>
  <si>
    <t>Makarska</t>
  </si>
  <si>
    <t>Dubrovnik</t>
  </si>
  <si>
    <t>No</t>
  </si>
  <si>
    <t>KD</t>
  </si>
  <si>
    <t>3474771</t>
  </si>
  <si>
    <t>HR</t>
  </si>
  <si>
    <t>529900DUWS1DGNEK4C68</t>
  </si>
  <si>
    <t>40020883</t>
  </si>
  <si>
    <t>36201212847</t>
  </si>
  <si>
    <t>30577</t>
  </si>
  <si>
    <t>Valamar Riviera d.d.</t>
  </si>
  <si>
    <t>Poreč</t>
  </si>
  <si>
    <t>Stancija Kaligari 1</t>
  </si>
  <si>
    <t>uprava@riviera.hr</t>
  </si>
  <si>
    <t>www.valamar-riviera.com</t>
  </si>
  <si>
    <t>Imperial Riviera d.d.</t>
  </si>
  <si>
    <t>Rab</t>
  </si>
  <si>
    <t>195893 D</t>
  </si>
  <si>
    <t>486431 S</t>
  </si>
  <si>
    <t>Sopta Anka</t>
  </si>
  <si>
    <t>052 408 188</t>
  </si>
  <si>
    <t>anka.sopta@riviera.hr</t>
  </si>
  <si>
    <t>Submitter: Valamar Riviera d.d.</t>
  </si>
  <si>
    <t>RN</t>
  </si>
  <si>
    <t xml:space="preserve">balance as at 31.12.2020 </t>
  </si>
  <si>
    <t>for the period 01.01.2020 to 31.12.2020</t>
  </si>
  <si>
    <t>NOTE 1 – GENERAL INFORMATION</t>
  </si>
  <si>
    <t>Valamar Riviera Group consists of Valamar Riviera d.d., Poreč, joint-stock company for tourism services (the Parent Company) and its subsidiaries (the Group) as follows:</t>
  </si>
  <si>
    <t>NOTE 2 – SIGNIFICANT ACCOUNTING POLICIES</t>
  </si>
  <si>
    <t>2.1  Basis of preparation</t>
  </si>
  <si>
    <t>2.2 Going concern</t>
  </si>
  <si>
    <t>2.3 Critical accounting estimates</t>
  </si>
  <si>
    <t>2.4  Significant accounting policies</t>
  </si>
  <si>
    <t>According to the International Accounting Standard 20 – Government grants („IAS 20“), government grants are recognised when there is reasonable assurance that the grant will be received and any conditions attached to them have been fulfilled.</t>
  </si>
  <si>
    <t>Due to the new circumstances caused by the COVID-19 pandemic, the Republic of Croatia has adopted a package of measures to preserve jobs in industries that are strongly affected by the pandemic, including government grants in the form of payment and/or liability reduction. The Group is a recipient of certain government grants within the abovementioned package of measures in significant amounts. Hence, an accounting policy concerning the presentment of government grants has been adopted in accordance with IAS 20.</t>
  </si>
  <si>
    <t>NOTE 3 – SEGMENT INFORMATION</t>
  </si>
  <si>
    <t xml:space="preserve">Following the management approach of IFRS 8, operating segments are reported in accordance with the internal reporting provided to the Group’s Management (the chief operating decision-makers) who are responsible for allocating resources to the reportable segments and assessing its performance. </t>
  </si>
  <si>
    <t xml:space="preserve">The Group records operating revenues and expenses by types of services rendered in three basic segments: hotels and apartments, camping and other business segments. Revenue was divided between segments according to the organisational principle, where all of the income generated from camping profit centres was reported in the camping segment, and all of the income generated from hotel and apartment profit centres was reported in that segment. Other business segments include revenue from laundry services, other rentals of properties, revenue generated from the central services and central kitchens, revenue from retail, agency revenue and revenue from the accommodation of employees. </t>
  </si>
  <si>
    <t>GROUP</t>
  </si>
  <si>
    <t>(in thousands of HRK)</t>
  </si>
  <si>
    <t>Hotels and apartments</t>
  </si>
  <si>
    <t>Camps</t>
  </si>
  <si>
    <t>Other business segments</t>
  </si>
  <si>
    <t>Total</t>
  </si>
  <si>
    <t xml:space="preserve">Total sales </t>
  </si>
  <si>
    <t xml:space="preserve">Inter-segment revenue </t>
  </si>
  <si>
    <t>Revenue from external customers</t>
  </si>
  <si>
    <t xml:space="preserve">Depreciation and amortisation </t>
  </si>
  <si>
    <t>Net finance income/(expense) net</t>
  </si>
  <si>
    <t>Write-off of fixed assets</t>
  </si>
  <si>
    <t>Profit/(loss) of segment</t>
  </si>
  <si>
    <t xml:space="preserve"> </t>
  </si>
  <si>
    <t>As at 31 December 2019</t>
  </si>
  <si>
    <t xml:space="preserve">Total assets </t>
  </si>
  <si>
    <t>Total liabilities</t>
  </si>
  <si>
    <t>All hotels, apartments and camps (operating assets) are located in the Republic of Croatia, except the hotel owned by the company Valamar Obertauern GmbH located in Austria.</t>
  </si>
  <si>
    <t>Reconciliation of the profit per segment with profit before tax is as follows:</t>
  </si>
  <si>
    <t>Revenue</t>
  </si>
  <si>
    <t>Revenue from segments</t>
  </si>
  <si>
    <t>Inter-segment revenue</t>
  </si>
  <si>
    <t>Total revenue</t>
  </si>
  <si>
    <t>Profit</t>
  </si>
  <si>
    <t xml:space="preserve">Profit from segments </t>
  </si>
  <si>
    <t>Other unallocated expenses</t>
  </si>
  <si>
    <t>Total profit before tax</t>
  </si>
  <si>
    <t>The reconciliation of segment assets and liabilities with the Group’s assets and liabilities is as follows:</t>
  </si>
  <si>
    <t>Assets</t>
  </si>
  <si>
    <t>Liabilities</t>
  </si>
  <si>
    <t>Segment assets/liabilities</t>
  </si>
  <si>
    <t>Hotels and apartments segment</t>
  </si>
  <si>
    <t>Camps segment</t>
  </si>
  <si>
    <t>Other business segment</t>
  </si>
  <si>
    <t>Unallocated</t>
  </si>
  <si>
    <t>Investments in associate</t>
  </si>
  <si>
    <t>Other financial assets</t>
  </si>
  <si>
    <t xml:space="preserve">Loans and deposits </t>
  </si>
  <si>
    <t>Cash and cash equivalents</t>
  </si>
  <si>
    <t>Income tax receivable</t>
  </si>
  <si>
    <t>Other receivables</t>
  </si>
  <si>
    <t>Deferred tax assets/liabilities</t>
  </si>
  <si>
    <t>Other liabilities</t>
  </si>
  <si>
    <t>Liabilities for investments in associate</t>
  </si>
  <si>
    <t>Derivative financial assets/ liabilities</t>
  </si>
  <si>
    <t>Provisions</t>
  </si>
  <si>
    <t>The Group’s hospitality services are provided in Croatia and Austria to domestic and foreign customers. The Group’s sales revenues are classified according to the customers’ origin.</t>
  </si>
  <si>
    <t>Revenue from sales to domestic customers</t>
  </si>
  <si>
    <t>Revenue from sales to foreign customers</t>
  </si>
  <si>
    <t>Foreign sales revenues can be classified according to the number of overnights based on the customers’ origin, as follows:</t>
  </si>
  <si>
    <t>Sales to foreign customers</t>
  </si>
  <si>
    <t>%</t>
  </si>
  <si>
    <t xml:space="preserve">EU members </t>
  </si>
  <si>
    <t>Other</t>
  </si>
  <si>
    <t>NOTE 4 – NON CURRENT TANGIBLE AND INTANGIBLE ASSETS</t>
  </si>
  <si>
    <t>NOTE 5 – FAIR VALUE ESTIMATION</t>
  </si>
  <si>
    <t>The fair value of financial instruments traded in active markets is based on quoted market prices at the reporting date. The quoted market price used for financial assets held by the Group is the current bid price. The fair value of financial instruments that are not traded in the active market is determined by using valuation techniques. The Group uses a variety of methods and make assumptions that are based on market conditions existing at each reporting date.</t>
  </si>
  <si>
    <t>The carrying value less impairment provision of trade receivables and payables are assumed to approximate their fair values.</t>
  </si>
  <si>
    <t>Quoted market prices for similar instruments are used for long-term debt. The fair value of financial liabilities for disclosure purposes is estimated by discounting the future contractual cash flows at the current market interest rate that is available to the Group for similar financial instruments.</t>
  </si>
  <si>
    <t xml:space="preserve">Fair value hierarchy </t>
  </si>
  <si>
    <t>IFRS 13 specifies a hierarchy of valuation techniques based on whether the inputs to those valuation techniques are observable or unobservable. Observable inputs reflect market data obtained from independent sources; unobservable inputs reflect the Group's market assumptions. These two types of inputs have created the following fair value hierarchy:</t>
  </si>
  <si>
    <t>The following table presents assets measured at fair value as at:</t>
  </si>
  <si>
    <t>Level 1</t>
  </si>
  <si>
    <t>Level 2</t>
  </si>
  <si>
    <t>Level 3</t>
  </si>
  <si>
    <t>Assets measured at fair value</t>
  </si>
  <si>
    <t>Financial assets - equity securities</t>
  </si>
  <si>
    <t>-</t>
  </si>
  <si>
    <t>Derivative financial instruments</t>
  </si>
  <si>
    <t>Total assets measured at fair value</t>
  </si>
  <si>
    <t>Liabilities measured at fair value</t>
  </si>
  <si>
    <t>Total liabilities measured at fair value</t>
  </si>
  <si>
    <t>NOTE 6 – INCOME TAX</t>
  </si>
  <si>
    <t>Income tax comprise:</t>
  </si>
  <si>
    <t>Current tax</t>
  </si>
  <si>
    <t xml:space="preserve">Deferred tax </t>
  </si>
  <si>
    <t>Tax (income)/expense</t>
  </si>
  <si>
    <t>NOTE 7 – EARNINGS/(LOSS) PER SHARE</t>
  </si>
  <si>
    <t>Basic</t>
  </si>
  <si>
    <t>Diluted</t>
  </si>
  <si>
    <t>Diluted earnings/(loss) per share are equal to basic, since the Group did not have any convertible instruments and share options outstanding during both periods.</t>
  </si>
  <si>
    <t>Profit/(loss) attributable to equity holders (in thousands of HRK)</t>
  </si>
  <si>
    <t xml:space="preserve">Weighted average number of shares </t>
  </si>
  <si>
    <t>Basic/diluted earnings/(loss) per share (in HRK)</t>
  </si>
  <si>
    <t>NOTE 8 – CONTINGENCIES AND COMMITMENTS</t>
  </si>
  <si>
    <t>NOTE 9 – RELATED PARTY TRANSACTIONS</t>
  </si>
  <si>
    <t xml:space="preserve">Related party transactions were as follows: </t>
  </si>
  <si>
    <t>Sale of services</t>
  </si>
  <si>
    <t>Other related parties to the owners and corporate governance bodies</t>
  </si>
  <si>
    <t>Undertakings with participating interest</t>
  </si>
  <si>
    <t>Purchase of services</t>
  </si>
  <si>
    <t>Trade and other receivable</t>
  </si>
  <si>
    <t>·         Palme turizam d.o.o., Dubrovnik, 100% ownership</t>
  </si>
  <si>
    <t>·         Magične stijene d.o.o., Dubrovnik, 100% ownership</t>
  </si>
  <si>
    <t>·         Bugenvilia d.o.o., Dubrovnik, 100% ownership</t>
  </si>
  <si>
    <t>·        Imperial Riviera d.d., Rab, 43.68% ownership with the subsidiary Praona d.o.o. since 29 June 2019 (merger with Hoteli Makarska d.d.)</t>
  </si>
  <si>
    <t>·         Hoteli Makarska d.d., Makarska, 46.93% ownership with the subsidiary Praona d.o.o. until 28 June 2019 when it was merged with Imperial Riviera d.d.</t>
  </si>
  <si>
    <t xml:space="preserve">·         Valamar A GmbH, Tamsweg, 100% ownership </t>
  </si>
  <si>
    <t>·         Valamar Obertauern GmbH, Obertauern, 10% direct ownership and 90% indirect ownership (90% share owned by Valamar A GmbH).</t>
  </si>
  <si>
    <t>·         Level 1 – Quoted prices (unadjusted) in active markets for identical assets or liabilities.</t>
  </si>
  <si>
    <t>·         Level 2 – Inputs other than quoted prices included within Level 1 that are observable for the asset or liability, either directly (that is, as prices) or indirectly (that is, derived from prices).</t>
  </si>
  <si>
    <t>·         Level 3 – Inputs for the asset or liability that are not based on observable market data (unobservable inputs).</t>
  </si>
  <si>
    <t>The segment information related to reportable segments for the nine months ended 31 December 2020 is as follows:</t>
  </si>
  <si>
    <t>The segment information related to reportable segments for the nine months ended 31 December 2019 is as follows:</t>
  </si>
  <si>
    <t>As at 31 December 2020</t>
  </si>
  <si>
    <t xml:space="preserve">NOTES TO FINANCIAL STATEMENTS - TFI
(drawn up for quarterly reporting periods)
Name of the issuer:   Valamar Riviera d.d.
Personal identification number (OIB):  36201212847
Reporting period: 1.1.2020. to 31.12.2020.
Notes to financial statements for quarterly periods include:
a) an explanation of business events relevant to understanding changes in the statement of financial position and financial performance for the quarterly reporting period of the issuer with respect to the last business year: information is provided regarding these events and relevant information published in the last annual financial statement is updated                                        
b) information on the access to the latest annual financial statements, for the purpose of understanding information published in the notes to financial statements drawn up for the quarterly reporting period                                                                                                                       
c) a statement explaining that the same accounting policies are applied while drawing up financial statements for the quarterly reporting period as in the latest annual financial statements or, in the case where the accounting policies have changed, a description of the nature and effect of the changes                                                                                                                                 
d) a description of the financial performance in the case of the issuer whose business is seasonal. 
Detailed information on financial performance and events relevant to understanding changes in financial statements are available in PDF document „Business results 1/1/2020 – 31/12/2020“ which has been simultaneously published with this document on HANFA (Croatian Financial Services Supervisory Agency), Zagreb Stock Exchange and Issuers web pages and in Notes below.
Detailed information on the preparation of financial statements and certain accounting policies are available in PDF document „Annual report 2020“ which has been simultaneously published with this document on HANFA (Croatian Financial Services Supervisory Agency), Zagreb Stock Exchange and Issuers web pages. 
</t>
  </si>
  <si>
    <t>NOTES TO THE FINANCIAL STATEMENTS FOR THE FOURTH QUARTER ENDED 31 DECEMBER 2020</t>
  </si>
  <si>
    <t>The consolidated financial statements for the fourth quarter have not been audited.</t>
  </si>
  <si>
    <t>The accounting policies adopted in the preparation of the consolidated financial statements for the fourth quarter are consistent with those followed in the preparation of the Group's annual financial statements for the year ended 31 December 2019, except in the part as it is mentioned below.</t>
  </si>
  <si>
    <t>In addition to grants related to income for which the presenting policy was previously defined, the Group is a recipient of grants related to assets. The Group has selected to present grants related to assets, as a deferred credit to be released to the profit or loss over the periods necessary to match the related depreciation charges, according to IAS 20. This approach is consistently applied to all similar government grants.</t>
  </si>
  <si>
    <t>Grants that are related to the liabilities write-offs which are presented in the profit and loss account of the previous year are presented as revenues. Grants for lost income compensation and all other grants that do not have a related cost in the profit and loss account are also recognized as revenues.</t>
  </si>
  <si>
    <t>During the year ended 31 December 2020, the Group acquired assets in the amount of HRK 595,282 thousand and disposed the assets with a net book value of HRK 4,549 thousand, resulting in a net gain on disposal of HRK 4,647 thousand.</t>
  </si>
  <si>
    <t xml:space="preserve">During the period in 2020, the Group calculates the period income tax expense using the tax rate that is applicable to the total annual earnings, according to the IAS 34. </t>
  </si>
  <si>
    <t>The contracted capital commitments of the Group in respect to investments in tourism facilities as at 31 December 2020 amounted to HRK 535,627 thousand.</t>
  </si>
  <si>
    <t xml:space="preserve">Explanation of positions in Statement of profit or loss </t>
  </si>
  <si>
    <t>Basic earnings/(loss) per share are calculated by dividing the profit/(loss) for the period of the Group by the weighted average number of shares ordinary in issue during the period, excluding the ordinary shares purchased by the Group and held as treasury shares.</t>
  </si>
  <si>
    <t>The consolidated financial statements for the fourth quarter ended 31 December 2020 were approved by the Management Board in Poreč on 18 February 2021.</t>
  </si>
  <si>
    <t>Profit/(loss) from financial and extraordinary activities</t>
  </si>
  <si>
    <t xml:space="preserve">Valamar Riviera d.d., Poreč (“the Company”) has been registered in accordance with Croatian laws and regulations. The principle activity of the Company is the provision of accommodation in hotels, resorts and campsites, food preparation and catering services as well as the preparation and serving of beverages. Group's business is of seasonal character. The registered office of Valamar Riviera d.d. is in Poreč, Stancija Kaligari 1. </t>
  </si>
  <si>
    <t xml:space="preserve">There were no changes in critical accounting estimates used for preparation of financial statements for the period ended 31 December 2020 comparing to those used for the preparation of the annual financial statements for the year ended 31 December 2019. Given the significant impact of COVID-19 pandemic on the business of the Group in 2020 and the absence of operating profit or overall business in certain cash generating units, the Group assessed that there are potential indicators of impairment and in accordance with IAS-36, they approached the impairment test of units that generate money, i.e. profit centres (PCGM). The application of IAS 36 – Impairment Test observes the relationship between the carrying amount, i.e. book value of an asset and its recoverable amount, where the impairment does not exist if the recoverable amount is equal to or greater than the carrying amount. The recoverable amount is determined using the higher of an asset's fair value less costs to dispose and its value in use. By performing impairment tests for the year ending 31 December 2020, non-current tangible and intangible assets (including goodwill) do not have to be impaired, in accordance with the determined values in use and for a part of facilities according to the fair value confirmed by a certified expert.  </t>
  </si>
  <si>
    <t>The total amount of government grants related to the impact of the pandemic during the year period ended 31 December 2020, amounts to HRK 174,256 thousand for the Group.</t>
  </si>
  <si>
    <t xml:space="preserve">The Group has selected to present the grants related to income as a deducted item of reported related costs in the same period. This approach is consistently applied to all similar government grants. </t>
  </si>
  <si>
    <t>During 2020 the Group was a recipient of grants related to net salaries compensation with related tax and contribution write-offs according to revenue decline, and due to the booking dynamic of recieved grants certain positions in Statement of profit or loss for fourth quarter are presented with negative sign.</t>
  </si>
  <si>
    <t>Group's fourth quarter financial statements have been prepared on a going concern basis. Based on current expectations, Management believes, although potentially negative short-term effects on Group’s revenues and cash inflows are expected, it is not probable that the situation will have significant negative impact on the Group’s ability to fulfil its obligations nor prolonged impact on Group’s revenues and overall business which can affect the Group’s ability to continue as a going concern in the foreseeable future.</t>
  </si>
  <si>
    <r>
      <t xml:space="preserve">The consolidated financial statements for the fourth quarter ended on 31 December 2020 have been prepared in accordance with International Accounting Standard (IAS) 34 – </t>
    </r>
    <r>
      <rPr>
        <i/>
        <sz val="9"/>
        <color rgb="FF000000"/>
        <rFont val="Arial"/>
        <family val="2"/>
        <charset val="238"/>
      </rPr>
      <t>Interim Financial Reporting</t>
    </r>
    <r>
      <rPr>
        <sz val="9"/>
        <color rgb="FF000000"/>
        <rFont val="Arial"/>
        <family val="2"/>
        <charset val="238"/>
      </rPr>
      <t>. The consolidated financial statements for the fourth quarter period do not include all the information and disclosures required in the annual financial statements, and should be read in conjuction with the Group's annual consolidated financial statements as at 31 December 2020 which are available on HANFA (Croatian Financial Services Supervisory Agency), Zagreb Stock Exchange and Group's web pages.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</si>
</sst>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numFmt numFmtId="165" formatCode="00"/>
    <numFmt numFmtId="166" formatCode="#,##0;[Black]\(#,##0\);\-"/>
    <numFmt numFmtId="167" formatCode="#,##0.00;[Black]\(#,##0.00\);\-"/>
  </numFmts>
  <fonts count="48"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9"/>
      <color rgb="FF000000"/>
      <name val="Arial"/>
      <family val="2"/>
      <charset val="238"/>
    </font>
    <font>
      <sz val="9"/>
      <color theme="1"/>
      <name val="Arial"/>
      <family val="2"/>
      <charset val="238"/>
    </font>
    <font>
      <b/>
      <sz val="9"/>
      <color rgb="FF000000"/>
      <name val="Arial"/>
      <family val="2"/>
      <charset val="238"/>
    </font>
    <font>
      <i/>
      <sz val="9"/>
      <color rgb="FF000000"/>
      <name val="Arial"/>
      <family val="2"/>
      <charset val="238"/>
    </font>
    <font>
      <b/>
      <sz val="9"/>
      <color rgb="FF002060"/>
      <name val="Arial"/>
      <family val="2"/>
      <charset val="238"/>
    </font>
    <font>
      <b/>
      <sz val="9"/>
      <color rgb="FF1563A8"/>
      <name val="Arial"/>
      <family val="2"/>
      <charset val="238"/>
    </font>
    <font>
      <sz val="9"/>
      <color rgb="FFFFFFFF"/>
      <name val="Arial"/>
      <family val="2"/>
      <charset val="238"/>
    </font>
    <font>
      <b/>
      <sz val="9"/>
      <color theme="1"/>
      <name val="Arial"/>
      <family val="2"/>
      <charset val="238"/>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FFFFF"/>
        <bgColor indexed="64"/>
      </patternFill>
    </fill>
    <fill>
      <patternFill patternType="solid">
        <fgColor theme="0"/>
        <bgColor rgb="FF000000"/>
      </patternFill>
    </fill>
  </fills>
  <borders count="5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style="thin">
        <color indexed="64"/>
      </left>
      <right style="thin">
        <color indexed="64"/>
      </right>
      <top/>
      <bottom style="thin">
        <color indexed="64"/>
      </bottom>
      <diagonal/>
    </border>
    <border>
      <left/>
      <right/>
      <top style="medium">
        <color rgb="FF0066CC"/>
      </top>
      <bottom style="medium">
        <color rgb="FF0066CC"/>
      </bottom>
      <diagonal/>
    </border>
    <border>
      <left/>
      <right/>
      <top/>
      <bottom style="medium">
        <color rgb="FF0066CC"/>
      </bottom>
      <diagonal/>
    </border>
    <border>
      <left style="medium">
        <color rgb="FF099BD4"/>
      </left>
      <right/>
      <top/>
      <bottom/>
      <diagonal/>
    </border>
    <border>
      <left/>
      <right/>
      <top style="medium">
        <color rgb="FF0066CC"/>
      </top>
      <bottom/>
      <diagonal/>
    </border>
    <border>
      <left/>
      <right/>
      <top/>
      <bottom style="medium">
        <color rgb="FF099BD4"/>
      </bottom>
      <diagonal/>
    </border>
    <border>
      <left style="medium">
        <color rgb="FF099BD4"/>
      </left>
      <right/>
      <top/>
      <bottom style="medium">
        <color rgb="FF0066CC"/>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40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0" borderId="42" xfId="0" applyNumberFormat="1" applyFont="1" applyFill="1" applyBorder="1" applyAlignment="1" applyProtection="1">
      <alignment horizontal="right" vertical="center" shrinkToFit="1"/>
      <protection locked="0"/>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15" fillId="10" borderId="13" xfId="0" applyNumberFormat="1" applyFont="1" applyFill="1" applyBorder="1" applyAlignment="1" applyProtection="1">
      <alignment horizontal="right" vertical="center" wrapText="1"/>
    </xf>
    <xf numFmtId="3" fontId="15" fillId="10" borderId="14"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0" fontId="39" fillId="0" borderId="0" xfId="4" applyFont="1"/>
    <xf numFmtId="0" fontId="39" fillId="0" borderId="0" xfId="4" applyFont="1" applyFill="1"/>
    <xf numFmtId="3" fontId="15" fillId="10" borderId="42" xfId="0" applyNumberFormat="1" applyFont="1" applyFill="1" applyBorder="1" applyAlignment="1" applyProtection="1">
      <alignment horizontal="right" vertical="center" shrinkToFit="1"/>
      <protection locked="0"/>
    </xf>
    <xf numFmtId="0" fontId="26" fillId="11" borderId="0" xfId="4" applyFont="1" applyFill="1" applyBorder="1" applyProtection="1">
      <protection locked="0"/>
    </xf>
    <xf numFmtId="3" fontId="11" fillId="0" borderId="0" xfId="3" applyNumberFormat="1" applyProtection="1">
      <protection locked="0"/>
    </xf>
    <xf numFmtId="0" fontId="26" fillId="11" borderId="43" xfId="4" applyFont="1" applyFill="1" applyBorder="1" applyAlignment="1" applyProtection="1">
      <alignment vertical="top"/>
      <protection locked="0"/>
    </xf>
    <xf numFmtId="0" fontId="26" fillId="11" borderId="0" xfId="4" applyFont="1" applyFill="1" applyBorder="1" applyAlignment="1" applyProtection="1">
      <alignment vertical="top"/>
      <protection locked="0"/>
    </xf>
    <xf numFmtId="0" fontId="26" fillId="11" borderId="44" xfId="4" applyFont="1" applyFill="1" applyBorder="1" applyProtection="1">
      <protection locked="0"/>
    </xf>
    <xf numFmtId="0" fontId="4" fillId="12" borderId="45" xfId="0" applyFont="1" applyFill="1" applyBorder="1" applyAlignment="1" applyProtection="1">
      <alignment horizontal="center" vertical="center"/>
      <protection locked="0"/>
    </xf>
    <xf numFmtId="0" fontId="4" fillId="12" borderId="47" xfId="0" applyFont="1" applyFill="1" applyBorder="1" applyAlignment="1" applyProtection="1">
      <alignment horizontal="center" vertical="center"/>
      <protection locked="0"/>
    </xf>
    <xf numFmtId="3" fontId="5" fillId="0" borderId="14" xfId="0" applyNumberFormat="1" applyFont="1" applyFill="1" applyBorder="1" applyAlignment="1" applyProtection="1">
      <alignment horizontal="right" vertical="center" shrinkToFit="1"/>
      <protection locked="0"/>
    </xf>
    <xf numFmtId="3" fontId="5" fillId="0" borderId="13" xfId="0" applyNumberFormat="1" applyFont="1" applyFill="1" applyBorder="1" applyAlignment="1" applyProtection="1">
      <alignment horizontal="right" vertical="center"/>
      <protection locked="0"/>
    </xf>
    <xf numFmtId="3" fontId="5" fillId="0" borderId="48" xfId="0" applyNumberFormat="1" applyFont="1" applyFill="1" applyBorder="1" applyAlignment="1" applyProtection="1">
      <alignment vertical="center"/>
      <protection locked="0"/>
    </xf>
    <xf numFmtId="49" fontId="4" fillId="12" borderId="49" xfId="0" applyNumberFormat="1" applyFont="1" applyFill="1" applyBorder="1" applyAlignment="1" applyProtection="1">
      <alignment horizontal="center" vertical="center"/>
      <protection locked="0"/>
    </xf>
    <xf numFmtId="3" fontId="5" fillId="0" borderId="13" xfId="0" applyNumberFormat="1" applyFont="1" applyFill="1" applyBorder="1" applyAlignment="1" applyProtection="1">
      <alignment horizontal="right" vertical="center" shrinkToFit="1"/>
      <protection locked="0"/>
    </xf>
    <xf numFmtId="0" fontId="40" fillId="11" borderId="0" xfId="0" applyFont="1" applyFill="1" applyAlignment="1">
      <alignment horizontal="justify" vertical="center"/>
    </xf>
    <xf numFmtId="0" fontId="42" fillId="11" borderId="0" xfId="0" applyFont="1" applyFill="1" applyAlignment="1">
      <alignment horizontal="justify" vertical="center"/>
    </xf>
    <xf numFmtId="166" fontId="41" fillId="17" borderId="0" xfId="0" applyNumberFormat="1" applyFont="1" applyFill="1" applyBorder="1" applyAlignment="1">
      <alignment horizontal="right" vertical="center" wrapText="1"/>
    </xf>
    <xf numFmtId="0" fontId="40" fillId="11" borderId="52" xfId="0" applyFont="1" applyFill="1" applyBorder="1" applyAlignment="1">
      <alignment vertical="center" wrapText="1"/>
    </xf>
    <xf numFmtId="0" fontId="40" fillId="11" borderId="0" xfId="0" applyFont="1" applyFill="1" applyBorder="1" applyAlignment="1">
      <alignment vertical="center" wrapText="1"/>
    </xf>
    <xf numFmtId="0" fontId="5" fillId="11" borderId="0" xfId="0" applyFont="1" applyFill="1" applyAlignment="1">
      <alignment vertical="center"/>
    </xf>
    <xf numFmtId="0" fontId="43" fillId="0" borderId="0" xfId="0" applyFont="1" applyAlignment="1">
      <alignment horizontal="justify" vertical="center"/>
    </xf>
    <xf numFmtId="1" fontId="40" fillId="16" borderId="0" xfId="0" applyNumberFormat="1" applyFont="1" applyFill="1" applyAlignment="1">
      <alignment horizontal="right" vertical="center" wrapText="1"/>
    </xf>
    <xf numFmtId="0" fontId="5" fillId="0" borderId="0" xfId="0" applyFont="1"/>
    <xf numFmtId="0" fontId="5" fillId="11" borderId="0" xfId="0" applyFont="1" applyFill="1" applyAlignment="1">
      <alignment horizontal="left" vertical="top" wrapText="1"/>
    </xf>
    <xf numFmtId="0" fontId="44" fillId="11" borderId="0" xfId="0" applyFont="1" applyFill="1"/>
    <xf numFmtId="0" fontId="5" fillId="11" borderId="0" xfId="0" applyFont="1" applyFill="1"/>
    <xf numFmtId="0" fontId="45" fillId="11" borderId="0" xfId="0" applyFont="1" applyFill="1" applyAlignment="1">
      <alignment horizontal="justify" vertical="center"/>
    </xf>
    <xf numFmtId="0" fontId="46" fillId="11" borderId="0" xfId="0" applyFont="1" applyFill="1" applyAlignment="1">
      <alignment horizontal="justify" vertical="center"/>
    </xf>
    <xf numFmtId="0" fontId="5" fillId="11" borderId="0" xfId="0" applyFont="1" applyFill="1" applyAlignment="1"/>
    <xf numFmtId="0" fontId="42" fillId="16" borderId="0" xfId="0" applyFont="1" applyFill="1" applyAlignment="1">
      <alignment vertical="center"/>
    </xf>
    <xf numFmtId="0" fontId="40" fillId="16" borderId="0" xfId="0" applyFont="1" applyFill="1" applyAlignment="1">
      <alignment horizontal="right" vertical="center" wrapText="1"/>
    </xf>
    <xf numFmtId="0" fontId="43" fillId="16" borderId="50" xfId="0" applyFont="1" applyFill="1" applyBorder="1" applyAlignment="1">
      <alignment horizontal="left" vertical="center" wrapText="1"/>
    </xf>
    <xf numFmtId="0" fontId="42" fillId="16" borderId="50" xfId="0" applyFont="1" applyFill="1" applyBorder="1" applyAlignment="1">
      <alignment horizontal="right" vertical="center" wrapText="1"/>
    </xf>
    <xf numFmtId="0" fontId="40" fillId="16" borderId="0" xfId="0" applyFont="1" applyFill="1" applyAlignment="1">
      <alignment vertical="center"/>
    </xf>
    <xf numFmtId="166" fontId="41" fillId="11" borderId="0" xfId="0" applyNumberFormat="1" applyFont="1" applyFill="1" applyAlignment="1">
      <alignment horizontal="right" vertical="center" wrapText="1"/>
    </xf>
    <xf numFmtId="166" fontId="41" fillId="16" borderId="51" xfId="0" applyNumberFormat="1" applyFont="1" applyFill="1" applyBorder="1" applyAlignment="1">
      <alignment horizontal="right" vertical="center" wrapText="1"/>
    </xf>
    <xf numFmtId="166" fontId="47" fillId="11" borderId="0" xfId="0" applyNumberFormat="1" applyFont="1" applyFill="1" applyAlignment="1">
      <alignment horizontal="right" vertical="center" wrapText="1"/>
    </xf>
    <xf numFmtId="0" fontId="41" fillId="16" borderId="0" xfId="0" applyFont="1" applyFill="1" applyAlignment="1">
      <alignment horizontal="right" vertical="center" wrapText="1"/>
    </xf>
    <xf numFmtId="0" fontId="40" fillId="11" borderId="0" xfId="0" applyFont="1" applyFill="1" applyAlignment="1">
      <alignment horizontal="right" vertical="center" wrapText="1"/>
    </xf>
    <xf numFmtId="0" fontId="40" fillId="11" borderId="0" xfId="0" applyFont="1" applyFill="1" applyAlignment="1">
      <alignment vertical="center" wrapText="1"/>
    </xf>
    <xf numFmtId="166" fontId="40" fillId="11" borderId="0" xfId="0" applyNumberFormat="1" applyFont="1" applyFill="1" applyAlignment="1">
      <alignment horizontal="right" vertical="center" wrapText="1"/>
    </xf>
    <xf numFmtId="166" fontId="42" fillId="11" borderId="0" xfId="0" applyNumberFormat="1" applyFont="1" applyFill="1" applyAlignment="1">
      <alignment horizontal="right" vertical="center" wrapText="1"/>
    </xf>
    <xf numFmtId="0" fontId="40" fillId="11" borderId="0" xfId="0" applyFont="1" applyFill="1" applyBorder="1" applyAlignment="1">
      <alignment horizontal="right" vertical="center" wrapText="1"/>
    </xf>
    <xf numFmtId="166" fontId="40" fillId="16" borderId="51" xfId="0" applyNumberFormat="1" applyFont="1" applyFill="1" applyBorder="1" applyAlignment="1">
      <alignment horizontal="right" vertical="center" wrapText="1"/>
    </xf>
    <xf numFmtId="166" fontId="42" fillId="16" borderId="51" xfId="0" applyNumberFormat="1" applyFont="1" applyFill="1" applyBorder="1" applyAlignment="1">
      <alignment horizontal="right" vertical="center" wrapText="1"/>
    </xf>
    <xf numFmtId="0" fontId="42" fillId="11" borderId="0" xfId="0" applyFont="1" applyFill="1" applyBorder="1" applyAlignment="1">
      <alignment horizontal="right" vertical="center" wrapText="1"/>
    </xf>
    <xf numFmtId="0" fontId="42" fillId="11" borderId="0" xfId="0" applyFont="1" applyFill="1" applyAlignment="1">
      <alignment horizontal="center" vertical="center" wrapText="1"/>
    </xf>
    <xf numFmtId="0" fontId="42" fillId="11" borderId="50" xfId="0" applyFont="1" applyFill="1" applyBorder="1" applyAlignment="1">
      <alignment horizontal="right" vertical="center" wrapText="1"/>
    </xf>
    <xf numFmtId="0" fontId="42" fillId="16" borderId="0" xfId="0" applyFont="1" applyFill="1" applyAlignment="1">
      <alignment vertical="center" wrapText="1"/>
    </xf>
    <xf numFmtId="0" fontId="40" fillId="16" borderId="0" xfId="0" applyFont="1" applyFill="1" applyAlignment="1">
      <alignment vertical="center" wrapText="1"/>
    </xf>
    <xf numFmtId="166" fontId="42" fillId="11" borderId="50" xfId="0" applyNumberFormat="1" applyFont="1" applyFill="1" applyBorder="1" applyAlignment="1">
      <alignment horizontal="right" vertical="center" wrapText="1"/>
    </xf>
    <xf numFmtId="0" fontId="42" fillId="16" borderId="51" xfId="0" applyFont="1" applyFill="1" applyBorder="1" applyAlignment="1">
      <alignment vertical="center" wrapText="1"/>
    </xf>
    <xf numFmtId="0" fontId="40" fillId="11" borderId="51" xfId="0" applyFont="1" applyFill="1" applyBorder="1" applyAlignment="1">
      <alignment horizontal="right" vertical="center" wrapText="1"/>
    </xf>
    <xf numFmtId="0" fontId="42" fillId="11" borderId="51" xfId="0" applyFont="1" applyFill="1" applyBorder="1" applyAlignment="1">
      <alignment horizontal="center" vertical="center" wrapText="1"/>
    </xf>
    <xf numFmtId="0" fontId="42" fillId="11" borderId="51" xfId="0" applyFont="1" applyFill="1" applyBorder="1" applyAlignment="1">
      <alignment horizontal="right" vertical="center" wrapText="1"/>
    </xf>
    <xf numFmtId="0" fontId="42" fillId="11" borderId="51" xfId="0" applyFont="1" applyFill="1" applyBorder="1" applyAlignment="1">
      <alignment horizontal="left" vertical="center" wrapText="1"/>
    </xf>
    <xf numFmtId="167" fontId="40" fillId="11" borderId="0" xfId="0" applyNumberFormat="1" applyFont="1" applyFill="1" applyAlignment="1">
      <alignment horizontal="right" vertical="center" wrapText="1"/>
    </xf>
    <xf numFmtId="167" fontId="42" fillId="11" borderId="50" xfId="0" applyNumberFormat="1" applyFont="1" applyFill="1" applyBorder="1" applyAlignment="1">
      <alignment horizontal="right" vertical="center" wrapText="1"/>
    </xf>
    <xf numFmtId="0" fontId="5" fillId="11" borderId="0" xfId="0" applyFont="1" applyFill="1" applyAlignment="1">
      <alignment wrapText="1"/>
    </xf>
    <xf numFmtId="0" fontId="42" fillId="11" borderId="0" xfId="0" applyFont="1" applyFill="1" applyAlignment="1">
      <alignment vertical="center"/>
    </xf>
    <xf numFmtId="0" fontId="40" fillId="11" borderId="0" xfId="0" applyFont="1" applyFill="1" applyAlignment="1">
      <alignment vertical="center"/>
    </xf>
    <xf numFmtId="0" fontId="40" fillId="16" borderId="54" xfId="0" applyFont="1" applyFill="1" applyBorder="1" applyAlignment="1">
      <alignment horizontal="right" vertical="center" wrapText="1"/>
    </xf>
    <xf numFmtId="3" fontId="40" fillId="16" borderId="54" xfId="0" applyNumberFormat="1" applyFont="1" applyFill="1" applyBorder="1" applyAlignment="1">
      <alignment horizontal="right" vertical="center" wrapText="1"/>
    </xf>
    <xf numFmtId="3" fontId="42" fillId="11" borderId="50" xfId="0" applyNumberFormat="1" applyFont="1" applyFill="1" applyBorder="1" applyAlignment="1">
      <alignment horizontal="right" vertical="center" wrapText="1"/>
    </xf>
    <xf numFmtId="0" fontId="42" fillId="11" borderId="0" xfId="0" applyFont="1" applyFill="1" applyBorder="1" applyAlignment="1">
      <alignment vertical="center" wrapText="1"/>
    </xf>
    <xf numFmtId="0" fontId="42" fillId="11" borderId="55" xfId="0" applyFont="1" applyFill="1" applyBorder="1" applyAlignment="1">
      <alignment vertical="center" wrapText="1"/>
    </xf>
    <xf numFmtId="0" fontId="40" fillId="11" borderId="55" xfId="0" applyFont="1" applyFill="1" applyBorder="1" applyAlignment="1">
      <alignment horizontal="right" vertical="center" wrapText="1"/>
    </xf>
    <xf numFmtId="0" fontId="40" fillId="11" borderId="52" xfId="0" applyFont="1" applyFill="1" applyBorder="1" applyAlignment="1">
      <alignment horizontal="right" vertical="center" wrapText="1"/>
    </xf>
    <xf numFmtId="3" fontId="40" fillId="11" borderId="51" xfId="0" applyNumberFormat="1" applyFont="1" applyFill="1" applyBorder="1" applyAlignment="1">
      <alignment horizontal="right" vertical="center" wrapText="1"/>
    </xf>
    <xf numFmtId="167" fontId="42" fillId="16" borderId="51" xfId="0" applyNumberFormat="1" applyFont="1" applyFill="1" applyBorder="1" applyAlignment="1">
      <alignment horizontal="right" vertical="center" wrapText="1"/>
    </xf>
    <xf numFmtId="0" fontId="42" fillId="16" borderId="54" xfId="0" applyFont="1" applyFill="1" applyBorder="1" applyAlignment="1">
      <alignment horizontal="justify" vertical="center"/>
    </xf>
    <xf numFmtId="0" fontId="40" fillId="11" borderId="54" xfId="0" applyFont="1" applyFill="1" applyBorder="1" applyAlignment="1">
      <alignment vertical="center"/>
    </xf>
    <xf numFmtId="1" fontId="40" fillId="11" borderId="0" xfId="0" applyNumberFormat="1" applyFont="1" applyFill="1" applyAlignment="1">
      <alignment horizontal="right" vertical="center" wrapText="1"/>
    </xf>
    <xf numFmtId="1" fontId="40" fillId="11" borderId="51" xfId="0" applyNumberFormat="1" applyFont="1" applyFill="1" applyBorder="1" applyAlignment="1">
      <alignment horizontal="right" vertical="center" wrapText="1"/>
    </xf>
    <xf numFmtId="1" fontId="42" fillId="16" borderId="0" xfId="0" applyNumberFormat="1" applyFont="1" applyFill="1" applyAlignment="1">
      <alignment horizontal="right" vertical="center" wrapText="1"/>
    </xf>
    <xf numFmtId="3" fontId="42" fillId="16" borderId="0" xfId="0" applyNumberFormat="1" applyFont="1" applyFill="1" applyAlignment="1">
      <alignment horizontal="right" vertical="center" wrapText="1"/>
    </xf>
    <xf numFmtId="0" fontId="42" fillId="11" borderId="0" xfId="0" applyFont="1" applyFill="1" applyAlignment="1">
      <alignment horizontal="right" vertical="center" wrapText="1"/>
    </xf>
    <xf numFmtId="0" fontId="42" fillId="16" borderId="0" xfId="0" applyFont="1" applyFill="1" applyAlignment="1">
      <alignment horizontal="right" vertical="center" wrapText="1"/>
    </xf>
    <xf numFmtId="1" fontId="42" fillId="11" borderId="51" xfId="0" applyNumberFormat="1" applyFont="1" applyFill="1" applyBorder="1" applyAlignment="1">
      <alignment horizontal="right" vertical="center" wrapText="1"/>
    </xf>
    <xf numFmtId="166" fontId="40" fillId="16" borderId="0" xfId="0" applyNumberFormat="1" applyFont="1" applyFill="1" applyBorder="1" applyAlignment="1">
      <alignment horizontal="right" vertical="center" wrapText="1"/>
    </xf>
    <xf numFmtId="3" fontId="40" fillId="11" borderId="0" xfId="0" applyNumberFormat="1" applyFont="1" applyFill="1" applyBorder="1" applyAlignment="1">
      <alignment horizontal="right" vertical="center" wrapText="1"/>
    </xf>
    <xf numFmtId="0" fontId="5" fillId="11" borderId="0" xfId="0" applyFont="1" applyFill="1" applyBorder="1"/>
    <xf numFmtId="0" fontId="4" fillId="11" borderId="0" xfId="0" applyFont="1" applyFill="1"/>
    <xf numFmtId="0" fontId="40" fillId="11" borderId="0" xfId="0" applyFont="1" applyFill="1" applyAlignment="1">
      <alignment horizontal="left" vertical="center" wrapText="1"/>
    </xf>
    <xf numFmtId="0" fontId="40" fillId="11" borderId="0" xfId="0" applyFont="1" applyFill="1" applyAlignment="1">
      <alignment horizontal="left" vertical="center"/>
    </xf>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pplyProtection="1">
      <alignment vertical="top"/>
      <protection locked="0"/>
    </xf>
    <xf numFmtId="0" fontId="26"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27" fillId="11" borderId="43" xfId="4" applyFont="1" applyFill="1" applyBorder="1" applyAlignment="1">
      <alignment vertical="center"/>
    </xf>
    <xf numFmtId="0" fontId="4" fillId="12" borderId="3" xfId="0" applyFont="1" applyFill="1" applyBorder="1" applyAlignment="1" applyProtection="1">
      <alignment horizontal="center" vertical="center"/>
      <protection locked="0"/>
    </xf>
    <xf numFmtId="0" fontId="4" fillId="12" borderId="45" xfId="0" applyFont="1" applyFill="1" applyBorder="1" applyAlignment="1" applyProtection="1">
      <alignment horizontal="center" vertical="center"/>
      <protection locked="0"/>
    </xf>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6" fillId="11" borderId="0" xfId="4" applyFont="1" applyFill="1" applyBorder="1" applyAlignment="1">
      <alignment wrapText="1"/>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6"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4"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40" fillId="11" borderId="0" xfId="0" applyFont="1" applyFill="1" applyAlignment="1">
      <alignment horizontal="left" vertical="center" wrapText="1"/>
    </xf>
    <xf numFmtId="0" fontId="5" fillId="11" borderId="0" xfId="0" applyFont="1" applyFill="1" applyAlignment="1">
      <alignment horizontal="left" vertical="center" wrapText="1"/>
    </xf>
    <xf numFmtId="0" fontId="40" fillId="11" borderId="0" xfId="0" applyFont="1" applyFill="1" applyAlignment="1">
      <alignment horizontal="left" vertical="center"/>
    </xf>
    <xf numFmtId="0" fontId="42" fillId="11" borderId="0" xfId="0" applyFont="1" applyFill="1" applyAlignment="1">
      <alignment horizontal="left" vertical="center" wrapText="1"/>
    </xf>
    <xf numFmtId="0" fontId="42" fillId="11" borderId="54" xfId="0" applyFont="1" applyFill="1" applyBorder="1" applyAlignment="1">
      <alignment horizontal="center" vertical="center"/>
    </xf>
    <xf numFmtId="0" fontId="42" fillId="11" borderId="51" xfId="0" applyFont="1" applyFill="1" applyBorder="1" applyAlignment="1">
      <alignment horizontal="center" vertical="center" wrapText="1"/>
    </xf>
    <xf numFmtId="0" fontId="45" fillId="11" borderId="0" xfId="0" applyFont="1" applyFill="1" applyAlignment="1">
      <alignment horizontal="left" vertical="center"/>
    </xf>
    <xf numFmtId="0" fontId="43" fillId="11" borderId="53" xfId="0" applyFont="1" applyFill="1" applyBorder="1" applyAlignment="1">
      <alignment horizontal="left" vertical="center" wrapText="1"/>
    </xf>
    <xf numFmtId="0" fontId="43" fillId="11" borderId="51" xfId="0" applyFont="1" applyFill="1" applyBorder="1" applyAlignment="1">
      <alignment horizontal="left" vertical="center" wrapText="1"/>
    </xf>
    <xf numFmtId="0" fontId="42" fillId="11" borderId="50" xfId="0" applyFont="1" applyFill="1" applyBorder="1" applyAlignment="1">
      <alignment horizontal="center" vertical="center" wrapText="1"/>
    </xf>
    <xf numFmtId="0" fontId="40" fillId="0" borderId="0" xfId="0" applyFont="1" applyAlignment="1">
      <alignment horizontal="left" vertical="center" wrapText="1"/>
    </xf>
    <xf numFmtId="0" fontId="5" fillId="11" borderId="0" xfId="0" applyFont="1" applyFill="1" applyAlignment="1">
      <alignment horizontal="left" wrapText="1"/>
    </xf>
    <xf numFmtId="0" fontId="5" fillId="0" borderId="0" xfId="0" applyFont="1" applyAlignment="1">
      <alignment horizontal="left" vertical="top" wrapText="1"/>
    </xf>
    <xf numFmtId="0" fontId="40" fillId="11" borderId="0" xfId="0" applyFont="1" applyFill="1" applyAlignment="1">
      <alignment vertical="center"/>
    </xf>
    <xf numFmtId="0" fontId="5" fillId="11" borderId="0" xfId="0" applyFont="1" applyFill="1" applyAlignment="1">
      <alignment horizontal="left" vertical="center"/>
    </xf>
  </cellXfs>
  <cellStyles count="5">
    <cellStyle name="Hyperlink 2" xfId="2"/>
    <cellStyle name="Normal" xfId="0" builtinId="0"/>
    <cellStyle name="Normal 2" xfId="3"/>
    <cellStyle name="Normal 3" xfId="4"/>
    <cellStyle name="Style 1" xfId="1"/>
  </cellStyles>
  <dxfs count="22">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topLeftCell="A25" workbookViewId="0">
      <selection activeCell="C29" sqref="C29"/>
    </sheetView>
  </sheetViews>
  <sheetFormatPr defaultColWidth="9.140625" defaultRowHeight="15" x14ac:dyDescent="0.25"/>
  <cols>
    <col min="1" max="8" width="9.140625" style="70"/>
    <col min="9" max="9" width="15.28515625" style="70" customWidth="1"/>
    <col min="10" max="16384" width="9.140625" style="70"/>
  </cols>
  <sheetData>
    <row r="1" spans="1:14" ht="15.75" x14ac:dyDescent="0.25">
      <c r="A1" s="250" t="s">
        <v>0</v>
      </c>
      <c r="B1" s="251"/>
      <c r="C1" s="251"/>
      <c r="D1" s="68"/>
      <c r="E1" s="68"/>
      <c r="F1" s="68"/>
      <c r="G1" s="68"/>
      <c r="H1" s="68"/>
      <c r="I1" s="68"/>
      <c r="J1" s="69"/>
    </row>
    <row r="2" spans="1:14" ht="14.45" customHeight="1" x14ac:dyDescent="0.25">
      <c r="A2" s="252" t="s">
        <v>1</v>
      </c>
      <c r="B2" s="253"/>
      <c r="C2" s="253"/>
      <c r="D2" s="253"/>
      <c r="E2" s="253"/>
      <c r="F2" s="253"/>
      <c r="G2" s="253"/>
      <c r="H2" s="253"/>
      <c r="I2" s="253"/>
      <c r="J2" s="254"/>
      <c r="N2" s="116" t="s">
        <v>491</v>
      </c>
    </row>
    <row r="3" spans="1:14" x14ac:dyDescent="0.25">
      <c r="A3" s="71"/>
      <c r="B3" s="72"/>
      <c r="C3" s="72"/>
      <c r="D3" s="72"/>
      <c r="E3" s="72"/>
      <c r="F3" s="72"/>
      <c r="G3" s="72"/>
      <c r="H3" s="72"/>
      <c r="I3" s="72"/>
      <c r="J3" s="73"/>
      <c r="N3" s="116" t="s">
        <v>492</v>
      </c>
    </row>
    <row r="4" spans="1:14" ht="33.6" customHeight="1" x14ac:dyDescent="0.25">
      <c r="A4" s="255" t="s">
        <v>2</v>
      </c>
      <c r="B4" s="256"/>
      <c r="C4" s="256"/>
      <c r="D4" s="256"/>
      <c r="E4" s="257">
        <v>43831</v>
      </c>
      <c r="F4" s="258"/>
      <c r="G4" s="74" t="s">
        <v>3</v>
      </c>
      <c r="H4" s="257">
        <v>44196</v>
      </c>
      <c r="I4" s="258"/>
      <c r="J4" s="75"/>
      <c r="N4" s="116" t="s">
        <v>493</v>
      </c>
    </row>
    <row r="5" spans="1:14" s="76" customFormat="1" ht="10.15" customHeight="1" x14ac:dyDescent="0.25">
      <c r="A5" s="259"/>
      <c r="B5" s="260"/>
      <c r="C5" s="260"/>
      <c r="D5" s="260"/>
      <c r="E5" s="260"/>
      <c r="F5" s="260"/>
      <c r="G5" s="260"/>
      <c r="H5" s="260"/>
      <c r="I5" s="260"/>
      <c r="J5" s="261"/>
      <c r="N5" s="117" t="s">
        <v>494</v>
      </c>
    </row>
    <row r="6" spans="1:14" ht="20.45" customHeight="1" x14ac:dyDescent="0.25">
      <c r="A6" s="77"/>
      <c r="B6" s="78" t="s">
        <v>4</v>
      </c>
      <c r="C6" s="79"/>
      <c r="D6" s="79"/>
      <c r="E6" s="85">
        <v>2020</v>
      </c>
      <c r="F6" s="80"/>
      <c r="G6" s="74"/>
      <c r="H6" s="80"/>
      <c r="I6" s="81"/>
      <c r="J6" s="82"/>
      <c r="N6" s="116"/>
    </row>
    <row r="7" spans="1:14" s="84" customFormat="1" ht="11.1" customHeight="1" x14ac:dyDescent="0.25">
      <c r="A7" s="77"/>
      <c r="B7" s="79"/>
      <c r="C7" s="79"/>
      <c r="D7" s="79"/>
      <c r="E7" s="83"/>
      <c r="F7" s="83"/>
      <c r="G7" s="74"/>
      <c r="H7" s="80"/>
      <c r="I7" s="81"/>
      <c r="J7" s="82"/>
    </row>
    <row r="8" spans="1:14" ht="20.45" customHeight="1" x14ac:dyDescent="0.25">
      <c r="A8" s="77"/>
      <c r="B8" s="78" t="s">
        <v>5</v>
      </c>
      <c r="C8" s="79"/>
      <c r="D8" s="79"/>
      <c r="E8" s="85" t="s">
        <v>494</v>
      </c>
      <c r="F8" s="80"/>
      <c r="G8" s="74"/>
      <c r="H8" s="80"/>
      <c r="I8" s="81"/>
      <c r="J8" s="82"/>
    </row>
    <row r="9" spans="1:14" s="84" customFormat="1" ht="11.1" customHeight="1" x14ac:dyDescent="0.25">
      <c r="A9" s="77"/>
      <c r="B9" s="79"/>
      <c r="C9" s="79"/>
      <c r="D9" s="79"/>
      <c r="E9" s="83"/>
      <c r="F9" s="83"/>
      <c r="G9" s="74"/>
      <c r="H9" s="83"/>
      <c r="I9" s="86"/>
      <c r="J9" s="82"/>
    </row>
    <row r="10" spans="1:14" ht="37.9" customHeight="1" x14ac:dyDescent="0.25">
      <c r="A10" s="246" t="s">
        <v>6</v>
      </c>
      <c r="B10" s="247"/>
      <c r="C10" s="247"/>
      <c r="D10" s="247"/>
      <c r="E10" s="247"/>
      <c r="F10" s="247"/>
      <c r="G10" s="247"/>
      <c r="H10" s="247"/>
      <c r="I10" s="247"/>
      <c r="J10" s="87"/>
    </row>
    <row r="11" spans="1:14" ht="24.6" customHeight="1" x14ac:dyDescent="0.25">
      <c r="A11" s="232" t="s">
        <v>7</v>
      </c>
      <c r="B11" s="248"/>
      <c r="C11" s="238" t="s">
        <v>509</v>
      </c>
      <c r="D11" s="239"/>
      <c r="E11" s="88"/>
      <c r="F11" s="203" t="s">
        <v>8</v>
      </c>
      <c r="G11" s="242"/>
      <c r="H11" s="219" t="s">
        <v>510</v>
      </c>
      <c r="I11" s="220"/>
      <c r="J11" s="89"/>
    </row>
    <row r="12" spans="1:14" ht="14.45" customHeight="1" x14ac:dyDescent="0.25">
      <c r="A12" s="90"/>
      <c r="B12" s="91"/>
      <c r="C12" s="91"/>
      <c r="D12" s="91"/>
      <c r="E12" s="249"/>
      <c r="F12" s="249"/>
      <c r="G12" s="249"/>
      <c r="H12" s="249"/>
      <c r="I12" s="92"/>
      <c r="J12" s="89"/>
    </row>
    <row r="13" spans="1:14" ht="21" customHeight="1" x14ac:dyDescent="0.25">
      <c r="A13" s="202" t="s">
        <v>9</v>
      </c>
      <c r="B13" s="242"/>
      <c r="C13" s="238" t="s">
        <v>512</v>
      </c>
      <c r="D13" s="239"/>
      <c r="E13" s="262"/>
      <c r="F13" s="249"/>
      <c r="G13" s="249"/>
      <c r="H13" s="249"/>
      <c r="I13" s="92"/>
      <c r="J13" s="89"/>
    </row>
    <row r="14" spans="1:14" ht="11.1" customHeight="1" x14ac:dyDescent="0.25">
      <c r="A14" s="88"/>
      <c r="B14" s="92"/>
      <c r="C14" s="91"/>
      <c r="D14" s="91"/>
      <c r="E14" s="209"/>
      <c r="F14" s="209"/>
      <c r="G14" s="209"/>
      <c r="H14" s="209"/>
      <c r="I14" s="91"/>
      <c r="J14" s="93"/>
    </row>
    <row r="15" spans="1:14" ht="22.9" customHeight="1" x14ac:dyDescent="0.25">
      <c r="A15" s="202" t="s">
        <v>10</v>
      </c>
      <c r="B15" s="242"/>
      <c r="C15" s="238" t="s">
        <v>513</v>
      </c>
      <c r="D15" s="239"/>
      <c r="E15" s="243"/>
      <c r="F15" s="234"/>
      <c r="G15" s="94" t="s">
        <v>11</v>
      </c>
      <c r="H15" s="244" t="s">
        <v>511</v>
      </c>
      <c r="I15" s="245"/>
      <c r="J15" s="95"/>
    </row>
    <row r="16" spans="1:14" ht="11.1" customHeight="1" x14ac:dyDescent="0.25">
      <c r="A16" s="88"/>
      <c r="B16" s="92"/>
      <c r="C16" s="91"/>
      <c r="D16" s="91"/>
      <c r="E16" s="209"/>
      <c r="F16" s="209"/>
      <c r="G16" s="209"/>
      <c r="H16" s="209"/>
      <c r="I16" s="91"/>
      <c r="J16" s="93"/>
    </row>
    <row r="17" spans="1:10" ht="22.9" customHeight="1" x14ac:dyDescent="0.25">
      <c r="A17" s="96"/>
      <c r="B17" s="94" t="s">
        <v>12</v>
      </c>
      <c r="C17" s="238" t="s">
        <v>514</v>
      </c>
      <c r="D17" s="239"/>
      <c r="E17" s="97"/>
      <c r="F17" s="97"/>
      <c r="G17" s="97"/>
      <c r="H17" s="97"/>
      <c r="I17" s="97"/>
      <c r="J17" s="95"/>
    </row>
    <row r="18" spans="1:10" x14ac:dyDescent="0.25">
      <c r="A18" s="240"/>
      <c r="B18" s="241"/>
      <c r="C18" s="209"/>
      <c r="D18" s="209"/>
      <c r="E18" s="209"/>
      <c r="F18" s="209"/>
      <c r="G18" s="209"/>
      <c r="H18" s="209"/>
      <c r="I18" s="91"/>
      <c r="J18" s="93"/>
    </row>
    <row r="19" spans="1:10" x14ac:dyDescent="0.25">
      <c r="A19" s="232" t="s">
        <v>13</v>
      </c>
      <c r="B19" s="233"/>
      <c r="C19" s="210" t="s">
        <v>515</v>
      </c>
      <c r="D19" s="211"/>
      <c r="E19" s="211"/>
      <c r="F19" s="211"/>
      <c r="G19" s="211"/>
      <c r="H19" s="211"/>
      <c r="I19" s="211"/>
      <c r="J19" s="212"/>
    </row>
    <row r="20" spans="1:10" x14ac:dyDescent="0.25">
      <c r="A20" s="90"/>
      <c r="B20" s="91"/>
      <c r="C20" s="98"/>
      <c r="D20" s="91"/>
      <c r="E20" s="209"/>
      <c r="F20" s="209"/>
      <c r="G20" s="209"/>
      <c r="H20" s="209"/>
      <c r="I20" s="91"/>
      <c r="J20" s="93"/>
    </row>
    <row r="21" spans="1:10" x14ac:dyDescent="0.25">
      <c r="A21" s="232" t="s">
        <v>14</v>
      </c>
      <c r="B21" s="233"/>
      <c r="C21" s="219">
        <v>52440</v>
      </c>
      <c r="D21" s="220"/>
      <c r="E21" s="209"/>
      <c r="F21" s="209"/>
      <c r="G21" s="210" t="s">
        <v>516</v>
      </c>
      <c r="H21" s="211"/>
      <c r="I21" s="211"/>
      <c r="J21" s="212"/>
    </row>
    <row r="22" spans="1:10" x14ac:dyDescent="0.25">
      <c r="A22" s="90"/>
      <c r="B22" s="91"/>
      <c r="C22" s="91"/>
      <c r="D22" s="91"/>
      <c r="E22" s="209"/>
      <c r="F22" s="209"/>
      <c r="G22" s="209"/>
      <c r="H22" s="209"/>
      <c r="I22" s="91"/>
      <c r="J22" s="93"/>
    </row>
    <row r="23" spans="1:10" x14ac:dyDescent="0.25">
      <c r="A23" s="232" t="s">
        <v>15</v>
      </c>
      <c r="B23" s="233"/>
      <c r="C23" s="210" t="s">
        <v>517</v>
      </c>
      <c r="D23" s="211"/>
      <c r="E23" s="211"/>
      <c r="F23" s="211"/>
      <c r="G23" s="211"/>
      <c r="H23" s="211"/>
      <c r="I23" s="211"/>
      <c r="J23" s="212"/>
    </row>
    <row r="24" spans="1:10" x14ac:dyDescent="0.25">
      <c r="A24" s="90"/>
      <c r="B24" s="91"/>
      <c r="C24" s="91"/>
      <c r="D24" s="91"/>
      <c r="E24" s="209"/>
      <c r="F24" s="209"/>
      <c r="G24" s="209"/>
      <c r="H24" s="209"/>
      <c r="I24" s="91"/>
      <c r="J24" s="93"/>
    </row>
    <row r="25" spans="1:10" x14ac:dyDescent="0.25">
      <c r="A25" s="232" t="s">
        <v>16</v>
      </c>
      <c r="B25" s="233"/>
      <c r="C25" s="235" t="s">
        <v>518</v>
      </c>
      <c r="D25" s="236"/>
      <c r="E25" s="236"/>
      <c r="F25" s="236"/>
      <c r="G25" s="236"/>
      <c r="H25" s="236"/>
      <c r="I25" s="236"/>
      <c r="J25" s="237"/>
    </row>
    <row r="26" spans="1:10" x14ac:dyDescent="0.25">
      <c r="A26" s="90"/>
      <c r="B26" s="91"/>
      <c r="C26" s="98"/>
      <c r="D26" s="91"/>
      <c r="E26" s="209"/>
      <c r="F26" s="209"/>
      <c r="G26" s="209"/>
      <c r="H26" s="209"/>
      <c r="I26" s="91"/>
      <c r="J26" s="93"/>
    </row>
    <row r="27" spans="1:10" x14ac:dyDescent="0.25">
      <c r="A27" s="232" t="s">
        <v>17</v>
      </c>
      <c r="B27" s="233"/>
      <c r="C27" s="235" t="s">
        <v>519</v>
      </c>
      <c r="D27" s="236"/>
      <c r="E27" s="236"/>
      <c r="F27" s="236"/>
      <c r="G27" s="236"/>
      <c r="H27" s="236"/>
      <c r="I27" s="236"/>
      <c r="J27" s="237"/>
    </row>
    <row r="28" spans="1:10" ht="13.9" customHeight="1" x14ac:dyDescent="0.25">
      <c r="A28" s="90"/>
      <c r="B28" s="91"/>
      <c r="C28" s="98"/>
      <c r="D28" s="91"/>
      <c r="E28" s="209"/>
      <c r="F28" s="209"/>
      <c r="G28" s="209"/>
      <c r="H28" s="209"/>
      <c r="I28" s="91"/>
      <c r="J28" s="93"/>
    </row>
    <row r="29" spans="1:10" ht="22.9" customHeight="1" x14ac:dyDescent="0.25">
      <c r="A29" s="202" t="s">
        <v>18</v>
      </c>
      <c r="B29" s="233"/>
      <c r="C29" s="129">
        <v>2620</v>
      </c>
      <c r="D29" s="100"/>
      <c r="E29" s="213"/>
      <c r="F29" s="213"/>
      <c r="G29" s="213"/>
      <c r="H29" s="213"/>
      <c r="I29" s="101"/>
      <c r="J29" s="102"/>
    </row>
    <row r="30" spans="1:10" x14ac:dyDescent="0.25">
      <c r="A30" s="90"/>
      <c r="B30" s="91"/>
      <c r="C30" s="91"/>
      <c r="D30" s="91"/>
      <c r="E30" s="209"/>
      <c r="F30" s="209"/>
      <c r="G30" s="209"/>
      <c r="H30" s="209"/>
      <c r="I30" s="101"/>
      <c r="J30" s="102"/>
    </row>
    <row r="31" spans="1:10" x14ac:dyDescent="0.25">
      <c r="A31" s="232" t="s">
        <v>19</v>
      </c>
      <c r="B31" s="233"/>
      <c r="C31" s="114" t="s">
        <v>508</v>
      </c>
      <c r="D31" s="231" t="s">
        <v>20</v>
      </c>
      <c r="E31" s="217"/>
      <c r="F31" s="217"/>
      <c r="G31" s="217"/>
      <c r="H31" s="103"/>
      <c r="I31" s="104" t="s">
        <v>21</v>
      </c>
      <c r="J31" s="105" t="s">
        <v>22</v>
      </c>
    </row>
    <row r="32" spans="1:10" x14ac:dyDescent="0.25">
      <c r="A32" s="232"/>
      <c r="B32" s="233"/>
      <c r="C32" s="106"/>
      <c r="D32" s="74"/>
      <c r="E32" s="234"/>
      <c r="F32" s="234"/>
      <c r="G32" s="234"/>
      <c r="H32" s="234"/>
      <c r="I32" s="101"/>
      <c r="J32" s="102"/>
    </row>
    <row r="33" spans="1:10" x14ac:dyDescent="0.25">
      <c r="A33" s="232" t="s">
        <v>23</v>
      </c>
      <c r="B33" s="233"/>
      <c r="C33" s="99" t="s">
        <v>528</v>
      </c>
      <c r="D33" s="231" t="s">
        <v>24</v>
      </c>
      <c r="E33" s="217"/>
      <c r="F33" s="217"/>
      <c r="G33" s="217"/>
      <c r="H33" s="97"/>
      <c r="I33" s="104" t="s">
        <v>25</v>
      </c>
      <c r="J33" s="105" t="s">
        <v>26</v>
      </c>
    </row>
    <row r="34" spans="1:10" x14ac:dyDescent="0.25">
      <c r="A34" s="90"/>
      <c r="B34" s="91"/>
      <c r="C34" s="91"/>
      <c r="D34" s="91"/>
      <c r="E34" s="209"/>
      <c r="F34" s="209"/>
      <c r="G34" s="209"/>
      <c r="H34" s="209"/>
      <c r="I34" s="91"/>
      <c r="J34" s="93"/>
    </row>
    <row r="35" spans="1:10" x14ac:dyDescent="0.25">
      <c r="A35" s="231" t="s">
        <v>27</v>
      </c>
      <c r="B35" s="217"/>
      <c r="C35" s="217"/>
      <c r="D35" s="217"/>
      <c r="E35" s="217" t="s">
        <v>28</v>
      </c>
      <c r="F35" s="217"/>
      <c r="G35" s="217"/>
      <c r="H35" s="217"/>
      <c r="I35" s="217"/>
      <c r="J35" s="107" t="s">
        <v>29</v>
      </c>
    </row>
    <row r="36" spans="1:10" x14ac:dyDescent="0.25">
      <c r="A36" s="90"/>
      <c r="B36" s="91"/>
      <c r="C36" s="91"/>
      <c r="D36" s="91"/>
      <c r="E36" s="209"/>
      <c r="F36" s="209"/>
      <c r="G36" s="209"/>
      <c r="H36" s="209"/>
      <c r="I36" s="91"/>
      <c r="J36" s="102"/>
    </row>
    <row r="37" spans="1:10" x14ac:dyDescent="0.25">
      <c r="A37" s="225" t="s">
        <v>497</v>
      </c>
      <c r="B37" s="226"/>
      <c r="C37" s="226"/>
      <c r="D37" s="226"/>
      <c r="E37" s="225" t="s">
        <v>503</v>
      </c>
      <c r="F37" s="226"/>
      <c r="G37" s="226"/>
      <c r="H37" s="226"/>
      <c r="I37" s="227"/>
      <c r="J37" s="124" t="s">
        <v>522</v>
      </c>
    </row>
    <row r="38" spans="1:10" x14ac:dyDescent="0.25">
      <c r="A38" s="90"/>
      <c r="B38" s="91"/>
      <c r="C38" s="98"/>
      <c r="D38" s="230"/>
      <c r="E38" s="230"/>
      <c r="F38" s="230"/>
      <c r="G38" s="230"/>
      <c r="H38" s="230"/>
      <c r="I38" s="230"/>
      <c r="J38" s="93"/>
    </row>
    <row r="39" spans="1:10" x14ac:dyDescent="0.25">
      <c r="A39" s="225" t="s">
        <v>498</v>
      </c>
      <c r="B39" s="226"/>
      <c r="C39" s="226"/>
      <c r="D39" s="227"/>
      <c r="E39" s="225" t="s">
        <v>504</v>
      </c>
      <c r="F39" s="226"/>
      <c r="G39" s="226"/>
      <c r="H39" s="226"/>
      <c r="I39" s="227"/>
      <c r="J39" s="125" t="s">
        <v>523</v>
      </c>
    </row>
    <row r="40" spans="1:10" x14ac:dyDescent="0.25">
      <c r="A40" s="90"/>
      <c r="B40" s="91"/>
      <c r="C40" s="98"/>
      <c r="D40" s="108"/>
      <c r="E40" s="230"/>
      <c r="F40" s="230"/>
      <c r="G40" s="230"/>
      <c r="H40" s="230"/>
      <c r="I40" s="92"/>
      <c r="J40" s="93"/>
    </row>
    <row r="41" spans="1:10" x14ac:dyDescent="0.25">
      <c r="A41" s="225" t="s">
        <v>499</v>
      </c>
      <c r="B41" s="226"/>
      <c r="C41" s="226"/>
      <c r="D41" s="227"/>
      <c r="E41" s="225" t="s">
        <v>505</v>
      </c>
      <c r="F41" s="226"/>
      <c r="G41" s="226"/>
      <c r="H41" s="226"/>
      <c r="I41" s="227"/>
      <c r="J41" s="125">
        <v>3324877</v>
      </c>
    </row>
    <row r="42" spans="1:10" x14ac:dyDescent="0.25">
      <c r="A42" s="90"/>
      <c r="B42" s="91"/>
      <c r="C42" s="98"/>
      <c r="D42" s="108"/>
      <c r="E42" s="230"/>
      <c r="F42" s="230"/>
      <c r="G42" s="230"/>
      <c r="H42" s="230"/>
      <c r="I42" s="92"/>
      <c r="J42" s="93"/>
    </row>
    <row r="43" spans="1:10" x14ac:dyDescent="0.25">
      <c r="A43" s="225" t="s">
        <v>500</v>
      </c>
      <c r="B43" s="226"/>
      <c r="C43" s="226"/>
      <c r="D43" s="227"/>
      <c r="E43" s="225" t="s">
        <v>506</v>
      </c>
      <c r="F43" s="226"/>
      <c r="G43" s="226"/>
      <c r="H43" s="226"/>
      <c r="I43" s="227"/>
      <c r="J43" s="125">
        <v>2006103</v>
      </c>
    </row>
    <row r="44" spans="1:10" x14ac:dyDescent="0.25">
      <c r="A44" s="109"/>
      <c r="B44" s="98"/>
      <c r="C44" s="223"/>
      <c r="D44" s="223"/>
      <c r="E44" s="209"/>
      <c r="F44" s="209"/>
      <c r="G44" s="223"/>
      <c r="H44" s="223"/>
      <c r="I44" s="223"/>
      <c r="J44" s="93"/>
    </row>
    <row r="45" spans="1:10" x14ac:dyDescent="0.25">
      <c r="A45" s="225" t="s">
        <v>501</v>
      </c>
      <c r="B45" s="226"/>
      <c r="C45" s="226"/>
      <c r="D45" s="227"/>
      <c r="E45" s="225" t="s">
        <v>506</v>
      </c>
      <c r="F45" s="226"/>
      <c r="G45" s="226"/>
      <c r="H45" s="226"/>
      <c r="I45" s="227"/>
      <c r="J45" s="125">
        <v>2315211</v>
      </c>
    </row>
    <row r="46" spans="1:10" x14ac:dyDescent="0.25">
      <c r="A46" s="109"/>
      <c r="B46" s="98"/>
      <c r="C46" s="98"/>
      <c r="D46" s="91"/>
      <c r="E46" s="228"/>
      <c r="F46" s="228"/>
      <c r="G46" s="223"/>
      <c r="H46" s="223"/>
      <c r="I46" s="91"/>
      <c r="J46" s="93"/>
    </row>
    <row r="47" spans="1:10" x14ac:dyDescent="0.25">
      <c r="A47" s="225" t="s">
        <v>502</v>
      </c>
      <c r="B47" s="226"/>
      <c r="C47" s="226"/>
      <c r="D47" s="227"/>
      <c r="E47" s="225" t="s">
        <v>506</v>
      </c>
      <c r="F47" s="226"/>
      <c r="G47" s="226"/>
      <c r="H47" s="226"/>
      <c r="I47" s="227"/>
      <c r="J47" s="125">
        <v>2006120</v>
      </c>
    </row>
    <row r="48" spans="1:10" x14ac:dyDescent="0.25">
      <c r="A48" s="121"/>
      <c r="B48" s="122"/>
      <c r="C48" s="122"/>
      <c r="D48" s="119"/>
      <c r="E48" s="228"/>
      <c r="F48" s="228"/>
      <c r="G48" s="229"/>
      <c r="H48" s="229"/>
      <c r="I48" s="119"/>
      <c r="J48" s="123"/>
    </row>
    <row r="49" spans="1:10" x14ac:dyDescent="0.25">
      <c r="A49" s="225" t="s">
        <v>520</v>
      </c>
      <c r="B49" s="226"/>
      <c r="C49" s="226"/>
      <c r="D49" s="227"/>
      <c r="E49" s="225" t="s">
        <v>521</v>
      </c>
      <c r="F49" s="226"/>
      <c r="G49" s="226"/>
      <c r="H49" s="226"/>
      <c r="I49" s="227"/>
      <c r="J49" s="125">
        <v>3044572</v>
      </c>
    </row>
    <row r="50" spans="1:10" x14ac:dyDescent="0.25">
      <c r="A50" s="121"/>
      <c r="B50" s="122"/>
      <c r="C50" s="122"/>
      <c r="D50" s="119"/>
      <c r="E50" s="228"/>
      <c r="F50" s="228"/>
      <c r="G50" s="229"/>
      <c r="H50" s="229"/>
      <c r="I50" s="119"/>
      <c r="J50" s="123"/>
    </row>
    <row r="51" spans="1:10" x14ac:dyDescent="0.25">
      <c r="A51" s="225"/>
      <c r="B51" s="226"/>
      <c r="C51" s="226"/>
      <c r="D51" s="227"/>
      <c r="E51" s="225"/>
      <c r="F51" s="226"/>
      <c r="G51" s="226"/>
      <c r="H51" s="226"/>
      <c r="I51" s="227"/>
      <c r="J51" s="125"/>
    </row>
    <row r="52" spans="1:10" x14ac:dyDescent="0.25">
      <c r="A52" s="109"/>
      <c r="B52" s="98"/>
      <c r="C52" s="98"/>
      <c r="D52" s="91"/>
      <c r="E52" s="209"/>
      <c r="F52" s="209"/>
      <c r="G52" s="223"/>
      <c r="H52" s="223"/>
      <c r="I52" s="91"/>
      <c r="J52" s="110" t="s">
        <v>30</v>
      </c>
    </row>
    <row r="53" spans="1:10" x14ac:dyDescent="0.25">
      <c r="A53" s="109"/>
      <c r="B53" s="98"/>
      <c r="C53" s="98"/>
      <c r="D53" s="91"/>
      <c r="E53" s="209"/>
      <c r="F53" s="209"/>
      <c r="G53" s="223"/>
      <c r="H53" s="223"/>
      <c r="I53" s="91"/>
      <c r="J53" s="110" t="s">
        <v>31</v>
      </c>
    </row>
    <row r="54" spans="1:10" ht="14.45" customHeight="1" x14ac:dyDescent="0.25">
      <c r="A54" s="202" t="s">
        <v>32</v>
      </c>
      <c r="B54" s="203"/>
      <c r="C54" s="219" t="s">
        <v>507</v>
      </c>
      <c r="D54" s="220"/>
      <c r="E54" s="221" t="s">
        <v>33</v>
      </c>
      <c r="F54" s="222"/>
      <c r="G54" s="210"/>
      <c r="H54" s="211"/>
      <c r="I54" s="211"/>
      <c r="J54" s="212"/>
    </row>
    <row r="55" spans="1:10" x14ac:dyDescent="0.25">
      <c r="A55" s="109"/>
      <c r="B55" s="98"/>
      <c r="C55" s="223"/>
      <c r="D55" s="223"/>
      <c r="E55" s="209"/>
      <c r="F55" s="209"/>
      <c r="G55" s="224" t="s">
        <v>34</v>
      </c>
      <c r="H55" s="224"/>
      <c r="I55" s="224"/>
      <c r="J55" s="82"/>
    </row>
    <row r="56" spans="1:10" ht="13.9" customHeight="1" x14ac:dyDescent="0.25">
      <c r="A56" s="202" t="s">
        <v>35</v>
      </c>
      <c r="B56" s="203"/>
      <c r="C56" s="210" t="s">
        <v>524</v>
      </c>
      <c r="D56" s="211"/>
      <c r="E56" s="211"/>
      <c r="F56" s="211"/>
      <c r="G56" s="211"/>
      <c r="H56" s="211"/>
      <c r="I56" s="211"/>
      <c r="J56" s="212"/>
    </row>
    <row r="57" spans="1:10" x14ac:dyDescent="0.25">
      <c r="A57" s="90"/>
      <c r="B57" s="91"/>
      <c r="C57" s="213" t="s">
        <v>36</v>
      </c>
      <c r="D57" s="213"/>
      <c r="E57" s="213"/>
      <c r="F57" s="213"/>
      <c r="G57" s="213"/>
      <c r="H57" s="213"/>
      <c r="I57" s="213"/>
      <c r="J57" s="93"/>
    </row>
    <row r="58" spans="1:10" x14ac:dyDescent="0.25">
      <c r="A58" s="202" t="s">
        <v>37</v>
      </c>
      <c r="B58" s="203"/>
      <c r="C58" s="214" t="s">
        <v>525</v>
      </c>
      <c r="D58" s="215"/>
      <c r="E58" s="216"/>
      <c r="F58" s="209"/>
      <c r="G58" s="209"/>
      <c r="H58" s="217"/>
      <c r="I58" s="217"/>
      <c r="J58" s="218"/>
    </row>
    <row r="59" spans="1:10" x14ac:dyDescent="0.25">
      <c r="A59" s="90"/>
      <c r="B59" s="91"/>
      <c r="C59" s="98"/>
      <c r="D59" s="91"/>
      <c r="E59" s="209"/>
      <c r="F59" s="209"/>
      <c r="G59" s="209"/>
      <c r="H59" s="209"/>
      <c r="I59" s="91"/>
      <c r="J59" s="93"/>
    </row>
    <row r="60" spans="1:10" ht="14.45" customHeight="1" x14ac:dyDescent="0.25">
      <c r="A60" s="202" t="s">
        <v>38</v>
      </c>
      <c r="B60" s="203"/>
      <c r="C60" s="204" t="s">
        <v>526</v>
      </c>
      <c r="D60" s="205"/>
      <c r="E60" s="205"/>
      <c r="F60" s="205"/>
      <c r="G60" s="205"/>
      <c r="H60" s="205"/>
      <c r="I60" s="205"/>
      <c r="J60" s="206"/>
    </row>
    <row r="61" spans="1:10" x14ac:dyDescent="0.25">
      <c r="A61" s="90"/>
      <c r="B61" s="91"/>
      <c r="C61" s="91"/>
      <c r="D61" s="91"/>
      <c r="E61" s="209"/>
      <c r="F61" s="209"/>
      <c r="G61" s="209"/>
      <c r="H61" s="209"/>
      <c r="I61" s="91"/>
      <c r="J61" s="93"/>
    </row>
    <row r="62" spans="1:10" x14ac:dyDescent="0.25">
      <c r="A62" s="202" t="s">
        <v>39</v>
      </c>
      <c r="B62" s="203"/>
      <c r="C62" s="204"/>
      <c r="D62" s="205"/>
      <c r="E62" s="205"/>
      <c r="F62" s="205"/>
      <c r="G62" s="205"/>
      <c r="H62" s="205"/>
      <c r="I62" s="205"/>
      <c r="J62" s="206"/>
    </row>
    <row r="63" spans="1:10" ht="14.45" customHeight="1" x14ac:dyDescent="0.25">
      <c r="A63" s="90"/>
      <c r="B63" s="91"/>
      <c r="C63" s="207" t="s">
        <v>40</v>
      </c>
      <c r="D63" s="207"/>
      <c r="E63" s="207"/>
      <c r="F63" s="207"/>
      <c r="G63" s="91"/>
      <c r="H63" s="91"/>
      <c r="I63" s="91"/>
      <c r="J63" s="93"/>
    </row>
    <row r="64" spans="1:10" x14ac:dyDescent="0.25">
      <c r="A64" s="202" t="s">
        <v>41</v>
      </c>
      <c r="B64" s="203"/>
      <c r="C64" s="204"/>
      <c r="D64" s="205"/>
      <c r="E64" s="205"/>
      <c r="F64" s="205"/>
      <c r="G64" s="205"/>
      <c r="H64" s="205"/>
      <c r="I64" s="205"/>
      <c r="J64" s="206"/>
    </row>
    <row r="65" spans="1:10" ht="14.45" customHeight="1" x14ac:dyDescent="0.25">
      <c r="A65" s="111"/>
      <c r="B65" s="112"/>
      <c r="C65" s="208" t="s">
        <v>42</v>
      </c>
      <c r="D65" s="208"/>
      <c r="E65" s="208"/>
      <c r="F65" s="208"/>
      <c r="G65" s="208"/>
      <c r="H65" s="112"/>
      <c r="I65" s="112"/>
      <c r="J65" s="113"/>
    </row>
    <row r="72" spans="1:10" ht="27.2" customHeight="1" x14ac:dyDescent="0.25"/>
    <row r="76" spans="1:10"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30">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52:F52"/>
    <mergeCell ref="G52:H52"/>
    <mergeCell ref="E53:F53"/>
    <mergeCell ref="G53:H53"/>
    <mergeCell ref="C44:D44"/>
    <mergeCell ref="E44:F44"/>
    <mergeCell ref="G44:I44"/>
    <mergeCell ref="A45:D45"/>
    <mergeCell ref="E45:I45"/>
    <mergeCell ref="E46:F46"/>
    <mergeCell ref="G46:H46"/>
    <mergeCell ref="E48:F48"/>
    <mergeCell ref="G48:H48"/>
    <mergeCell ref="A49:D49"/>
    <mergeCell ref="E49:I49"/>
    <mergeCell ref="E50:F50"/>
    <mergeCell ref="G50:H50"/>
    <mergeCell ref="A51:D51"/>
    <mergeCell ref="E51:I51"/>
    <mergeCell ref="A56:B56"/>
    <mergeCell ref="C56:J56"/>
    <mergeCell ref="C57:I57"/>
    <mergeCell ref="A58:B58"/>
    <mergeCell ref="C58:E58"/>
    <mergeCell ref="F58:G58"/>
    <mergeCell ref="H58:J58"/>
    <mergeCell ref="A54:B54"/>
    <mergeCell ref="C54:D54"/>
    <mergeCell ref="E54:F54"/>
    <mergeCell ref="G54:J54"/>
    <mergeCell ref="C55:D55"/>
    <mergeCell ref="E55:F55"/>
    <mergeCell ref="G55:I55"/>
    <mergeCell ref="A62:B62"/>
    <mergeCell ref="C62:J62"/>
    <mergeCell ref="C63:F63"/>
    <mergeCell ref="A64:B64"/>
    <mergeCell ref="C64:J64"/>
    <mergeCell ref="C65:G65"/>
    <mergeCell ref="E59:F59"/>
    <mergeCell ref="G59:H59"/>
    <mergeCell ref="A60:B60"/>
    <mergeCell ref="C60:J60"/>
    <mergeCell ref="E61:F61"/>
    <mergeCell ref="G61:H61"/>
  </mergeCells>
  <dataValidations count="4">
    <dataValidation type="list" allowBlank="1" showInputMessage="1" showErrorMessage="1" sqref="C54:D54">
      <formula1>$J$52:$J$53</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100" zoomScaleNormal="100" zoomScaleSheetLayoutView="100" workbookViewId="0">
      <selection activeCell="I57" sqref="I57"/>
    </sheetView>
  </sheetViews>
  <sheetFormatPr defaultColWidth="8.85546875" defaultRowHeight="12.75" x14ac:dyDescent="0.2"/>
  <cols>
    <col min="1" max="7" width="8.85546875" style="11"/>
    <col min="8" max="9" width="16.140625" style="35" customWidth="1"/>
    <col min="10" max="10" width="10.28515625" style="11" bestFit="1" customWidth="1"/>
    <col min="11" max="16384" width="8.85546875" style="11"/>
  </cols>
  <sheetData>
    <row r="1" spans="1:9" x14ac:dyDescent="0.2">
      <c r="A1" s="270" t="s">
        <v>43</v>
      </c>
      <c r="B1" s="271"/>
      <c r="C1" s="271"/>
      <c r="D1" s="271"/>
      <c r="E1" s="271"/>
      <c r="F1" s="271"/>
      <c r="G1" s="271"/>
      <c r="H1" s="271"/>
      <c r="I1" s="271"/>
    </row>
    <row r="2" spans="1:9" x14ac:dyDescent="0.2">
      <c r="A2" s="272" t="s">
        <v>529</v>
      </c>
      <c r="B2" s="273"/>
      <c r="C2" s="273"/>
      <c r="D2" s="273"/>
      <c r="E2" s="273"/>
      <c r="F2" s="273"/>
      <c r="G2" s="273"/>
      <c r="H2" s="273"/>
      <c r="I2" s="273"/>
    </row>
    <row r="3" spans="1:9" x14ac:dyDescent="0.2">
      <c r="A3" s="274" t="s">
        <v>44</v>
      </c>
      <c r="B3" s="275"/>
      <c r="C3" s="275"/>
      <c r="D3" s="275"/>
      <c r="E3" s="275"/>
      <c r="F3" s="275"/>
      <c r="G3" s="275"/>
      <c r="H3" s="275"/>
      <c r="I3" s="275"/>
    </row>
    <row r="4" spans="1:9" x14ac:dyDescent="0.2">
      <c r="A4" s="276" t="s">
        <v>527</v>
      </c>
      <c r="B4" s="277"/>
      <c r="C4" s="277"/>
      <c r="D4" s="277"/>
      <c r="E4" s="277"/>
      <c r="F4" s="277"/>
      <c r="G4" s="277"/>
      <c r="H4" s="277"/>
      <c r="I4" s="278"/>
    </row>
    <row r="5" spans="1:9" ht="45" x14ac:dyDescent="0.2">
      <c r="A5" s="281" t="s">
        <v>45</v>
      </c>
      <c r="B5" s="282"/>
      <c r="C5" s="282"/>
      <c r="D5" s="282"/>
      <c r="E5" s="282"/>
      <c r="F5" s="282"/>
      <c r="G5" s="12" t="s">
        <v>46</v>
      </c>
      <c r="H5" s="14" t="s">
        <v>47</v>
      </c>
      <c r="I5" s="14" t="s">
        <v>48</v>
      </c>
    </row>
    <row r="6" spans="1:9" x14ac:dyDescent="0.2">
      <c r="A6" s="279">
        <v>1</v>
      </c>
      <c r="B6" s="280"/>
      <c r="C6" s="280"/>
      <c r="D6" s="280"/>
      <c r="E6" s="280"/>
      <c r="F6" s="280"/>
      <c r="G6" s="13">
        <v>2</v>
      </c>
      <c r="H6" s="14">
        <v>3</v>
      </c>
      <c r="I6" s="14">
        <v>4</v>
      </c>
    </row>
    <row r="7" spans="1:9" x14ac:dyDescent="0.2">
      <c r="A7" s="283"/>
      <c r="B7" s="283"/>
      <c r="C7" s="283"/>
      <c r="D7" s="283"/>
      <c r="E7" s="283"/>
      <c r="F7" s="283"/>
      <c r="G7" s="283"/>
      <c r="H7" s="283"/>
      <c r="I7" s="283"/>
    </row>
    <row r="8" spans="1:9" ht="12.75" customHeight="1" x14ac:dyDescent="0.2">
      <c r="A8" s="264" t="s">
        <v>49</v>
      </c>
      <c r="B8" s="264"/>
      <c r="C8" s="264"/>
      <c r="D8" s="264"/>
      <c r="E8" s="264"/>
      <c r="F8" s="264"/>
      <c r="G8" s="15">
        <v>1</v>
      </c>
      <c r="H8" s="33">
        <v>0</v>
      </c>
      <c r="I8" s="33">
        <v>0</v>
      </c>
    </row>
    <row r="9" spans="1:9" ht="12.75" customHeight="1" x14ac:dyDescent="0.2">
      <c r="A9" s="265" t="s">
        <v>50</v>
      </c>
      <c r="B9" s="265"/>
      <c r="C9" s="265"/>
      <c r="D9" s="265"/>
      <c r="E9" s="265"/>
      <c r="F9" s="265"/>
      <c r="G9" s="16">
        <v>2</v>
      </c>
      <c r="H9" s="34">
        <f>H10+H17+H27+H38+H43</f>
        <v>5856396314</v>
      </c>
      <c r="I9" s="34">
        <f>I10+I17+I27+I38+I43</f>
        <v>6087157859</v>
      </c>
    </row>
    <row r="10" spans="1:9" ht="12.75" customHeight="1" x14ac:dyDescent="0.2">
      <c r="A10" s="267" t="s">
        <v>51</v>
      </c>
      <c r="B10" s="267"/>
      <c r="C10" s="267"/>
      <c r="D10" s="267"/>
      <c r="E10" s="267"/>
      <c r="F10" s="267"/>
      <c r="G10" s="16">
        <v>3</v>
      </c>
      <c r="H10" s="34">
        <f>H11+H12+H13+H14+H15+H16</f>
        <v>56189081</v>
      </c>
      <c r="I10" s="34">
        <f>I11+I12+I13+I14+I15+I16</f>
        <v>46400186</v>
      </c>
    </row>
    <row r="11" spans="1:9" ht="12.75" customHeight="1" x14ac:dyDescent="0.2">
      <c r="A11" s="263" t="s">
        <v>52</v>
      </c>
      <c r="B11" s="263"/>
      <c r="C11" s="263"/>
      <c r="D11" s="263"/>
      <c r="E11" s="263"/>
      <c r="F11" s="263"/>
      <c r="G11" s="15">
        <v>4</v>
      </c>
      <c r="H11" s="33">
        <v>0</v>
      </c>
      <c r="I11" s="33">
        <v>0</v>
      </c>
    </row>
    <row r="12" spans="1:9" ht="22.9" customHeight="1" x14ac:dyDescent="0.2">
      <c r="A12" s="263" t="s">
        <v>53</v>
      </c>
      <c r="B12" s="263"/>
      <c r="C12" s="263"/>
      <c r="D12" s="263"/>
      <c r="E12" s="263"/>
      <c r="F12" s="263"/>
      <c r="G12" s="15">
        <v>5</v>
      </c>
      <c r="H12" s="33">
        <v>48975762</v>
      </c>
      <c r="I12" s="33">
        <v>37551928</v>
      </c>
    </row>
    <row r="13" spans="1:9" ht="12.75" customHeight="1" x14ac:dyDescent="0.2">
      <c r="A13" s="263" t="s">
        <v>54</v>
      </c>
      <c r="B13" s="263"/>
      <c r="C13" s="263"/>
      <c r="D13" s="263"/>
      <c r="E13" s="263"/>
      <c r="F13" s="263"/>
      <c r="G13" s="15">
        <v>6</v>
      </c>
      <c r="H13" s="33">
        <v>6567609</v>
      </c>
      <c r="I13" s="33">
        <v>6567609</v>
      </c>
    </row>
    <row r="14" spans="1:9" ht="12.75" customHeight="1" x14ac:dyDescent="0.2">
      <c r="A14" s="263" t="s">
        <v>55</v>
      </c>
      <c r="B14" s="263"/>
      <c r="C14" s="263"/>
      <c r="D14" s="263"/>
      <c r="E14" s="263"/>
      <c r="F14" s="263"/>
      <c r="G14" s="15">
        <v>7</v>
      </c>
      <c r="H14" s="33">
        <v>0</v>
      </c>
      <c r="I14" s="33">
        <v>0</v>
      </c>
    </row>
    <row r="15" spans="1:9" ht="12.75" customHeight="1" x14ac:dyDescent="0.2">
      <c r="A15" s="263" t="s">
        <v>56</v>
      </c>
      <c r="B15" s="263"/>
      <c r="C15" s="263"/>
      <c r="D15" s="263"/>
      <c r="E15" s="263"/>
      <c r="F15" s="263"/>
      <c r="G15" s="15">
        <v>8</v>
      </c>
      <c r="H15" s="33">
        <v>645710</v>
      </c>
      <c r="I15" s="33">
        <v>2280649</v>
      </c>
    </row>
    <row r="16" spans="1:9" ht="12.75" customHeight="1" x14ac:dyDescent="0.2">
      <c r="A16" s="263" t="s">
        <v>57</v>
      </c>
      <c r="B16" s="263"/>
      <c r="C16" s="263"/>
      <c r="D16" s="263"/>
      <c r="E16" s="263"/>
      <c r="F16" s="263"/>
      <c r="G16" s="15">
        <v>9</v>
      </c>
      <c r="H16" s="33">
        <v>0</v>
      </c>
      <c r="I16" s="33">
        <v>0</v>
      </c>
    </row>
    <row r="17" spans="1:9" ht="12.75" customHeight="1" x14ac:dyDescent="0.2">
      <c r="A17" s="267" t="s">
        <v>58</v>
      </c>
      <c r="B17" s="267"/>
      <c r="C17" s="267"/>
      <c r="D17" s="267"/>
      <c r="E17" s="267"/>
      <c r="F17" s="267"/>
      <c r="G17" s="16">
        <v>10</v>
      </c>
      <c r="H17" s="34">
        <f>H18+H19+H20+H21+H22+H23+H24+H25+H26</f>
        <v>5558203413</v>
      </c>
      <c r="I17" s="34">
        <f>I18+I19+I20+I21+I22+I23+I24+I25+I26</f>
        <v>5662917241</v>
      </c>
    </row>
    <row r="18" spans="1:9" ht="12.75" customHeight="1" x14ac:dyDescent="0.2">
      <c r="A18" s="263" t="s">
        <v>59</v>
      </c>
      <c r="B18" s="263"/>
      <c r="C18" s="263"/>
      <c r="D18" s="263"/>
      <c r="E18" s="263"/>
      <c r="F18" s="263"/>
      <c r="G18" s="15">
        <v>11</v>
      </c>
      <c r="H18" s="33">
        <v>977452631</v>
      </c>
      <c r="I18" s="33">
        <v>976429207</v>
      </c>
    </row>
    <row r="19" spans="1:9" ht="12.75" customHeight="1" x14ac:dyDescent="0.2">
      <c r="A19" s="263" t="s">
        <v>60</v>
      </c>
      <c r="B19" s="263"/>
      <c r="C19" s="263"/>
      <c r="D19" s="263"/>
      <c r="E19" s="263"/>
      <c r="F19" s="263"/>
      <c r="G19" s="15">
        <v>12</v>
      </c>
      <c r="H19" s="33">
        <v>3587267668</v>
      </c>
      <c r="I19" s="33">
        <v>3560463801</v>
      </c>
    </row>
    <row r="20" spans="1:9" ht="12.75" customHeight="1" x14ac:dyDescent="0.2">
      <c r="A20" s="263" t="s">
        <v>61</v>
      </c>
      <c r="B20" s="263"/>
      <c r="C20" s="263"/>
      <c r="D20" s="263"/>
      <c r="E20" s="263"/>
      <c r="F20" s="263"/>
      <c r="G20" s="15">
        <v>13</v>
      </c>
      <c r="H20" s="33">
        <v>516603969</v>
      </c>
      <c r="I20" s="33">
        <v>488743200</v>
      </c>
    </row>
    <row r="21" spans="1:9" ht="12.75" customHeight="1" x14ac:dyDescent="0.2">
      <c r="A21" s="263" t="s">
        <v>62</v>
      </c>
      <c r="B21" s="263"/>
      <c r="C21" s="263"/>
      <c r="D21" s="263"/>
      <c r="E21" s="263"/>
      <c r="F21" s="263"/>
      <c r="G21" s="15">
        <v>14</v>
      </c>
      <c r="H21" s="33">
        <v>145663553</v>
      </c>
      <c r="I21" s="33">
        <v>116542756</v>
      </c>
    </row>
    <row r="22" spans="1:9" ht="12.75" customHeight="1" x14ac:dyDescent="0.2">
      <c r="A22" s="263" t="s">
        <v>63</v>
      </c>
      <c r="B22" s="263"/>
      <c r="C22" s="263"/>
      <c r="D22" s="263"/>
      <c r="E22" s="263"/>
      <c r="F22" s="263"/>
      <c r="G22" s="15">
        <v>15</v>
      </c>
      <c r="H22" s="33">
        <v>0</v>
      </c>
      <c r="I22" s="33">
        <v>0</v>
      </c>
    </row>
    <row r="23" spans="1:9" ht="12.75" customHeight="1" x14ac:dyDescent="0.2">
      <c r="A23" s="263" t="s">
        <v>64</v>
      </c>
      <c r="B23" s="263"/>
      <c r="C23" s="263"/>
      <c r="D23" s="263"/>
      <c r="E23" s="263"/>
      <c r="F23" s="263"/>
      <c r="G23" s="15">
        <v>16</v>
      </c>
      <c r="H23" s="33">
        <v>2947521</v>
      </c>
      <c r="I23" s="33">
        <v>988061</v>
      </c>
    </row>
    <row r="24" spans="1:9" ht="12.75" customHeight="1" x14ac:dyDescent="0.2">
      <c r="A24" s="263" t="s">
        <v>65</v>
      </c>
      <c r="B24" s="263"/>
      <c r="C24" s="263"/>
      <c r="D24" s="263"/>
      <c r="E24" s="263"/>
      <c r="F24" s="263"/>
      <c r="G24" s="15">
        <v>17</v>
      </c>
      <c r="H24" s="33">
        <v>247269828</v>
      </c>
      <c r="I24" s="33">
        <v>443016063</v>
      </c>
    </row>
    <row r="25" spans="1:9" ht="12.75" customHeight="1" x14ac:dyDescent="0.2">
      <c r="A25" s="263" t="s">
        <v>66</v>
      </c>
      <c r="B25" s="263"/>
      <c r="C25" s="263"/>
      <c r="D25" s="263"/>
      <c r="E25" s="263"/>
      <c r="F25" s="263"/>
      <c r="G25" s="15">
        <v>18</v>
      </c>
      <c r="H25" s="33">
        <v>74548777</v>
      </c>
      <c r="I25" s="33">
        <v>72791725</v>
      </c>
    </row>
    <row r="26" spans="1:9" ht="12.75" customHeight="1" x14ac:dyDescent="0.2">
      <c r="A26" s="263" t="s">
        <v>67</v>
      </c>
      <c r="B26" s="263"/>
      <c r="C26" s="263"/>
      <c r="D26" s="263"/>
      <c r="E26" s="263"/>
      <c r="F26" s="263"/>
      <c r="G26" s="15">
        <v>19</v>
      </c>
      <c r="H26" s="33">
        <v>6449466</v>
      </c>
      <c r="I26" s="33">
        <v>3942428</v>
      </c>
    </row>
    <row r="27" spans="1:9" ht="12.75" customHeight="1" x14ac:dyDescent="0.2">
      <c r="A27" s="267" t="s">
        <v>68</v>
      </c>
      <c r="B27" s="267"/>
      <c r="C27" s="267"/>
      <c r="D27" s="267"/>
      <c r="E27" s="267"/>
      <c r="F27" s="267"/>
      <c r="G27" s="16">
        <v>20</v>
      </c>
      <c r="H27" s="34">
        <f>SUM(H28:H37)</f>
        <v>48171781</v>
      </c>
      <c r="I27" s="34">
        <f>SUM(I28:I37)</f>
        <v>46430294</v>
      </c>
    </row>
    <row r="28" spans="1:9" ht="12.75" customHeight="1" x14ac:dyDescent="0.2">
      <c r="A28" s="263" t="s">
        <v>69</v>
      </c>
      <c r="B28" s="263"/>
      <c r="C28" s="263"/>
      <c r="D28" s="263"/>
      <c r="E28" s="263"/>
      <c r="F28" s="263"/>
      <c r="G28" s="15">
        <v>21</v>
      </c>
      <c r="H28" s="33">
        <v>0</v>
      </c>
      <c r="I28" s="33">
        <v>0</v>
      </c>
    </row>
    <row r="29" spans="1:9" ht="12.75" customHeight="1" x14ac:dyDescent="0.2">
      <c r="A29" s="263" t="s">
        <v>70</v>
      </c>
      <c r="B29" s="263"/>
      <c r="C29" s="263"/>
      <c r="D29" s="263"/>
      <c r="E29" s="263"/>
      <c r="F29" s="263"/>
      <c r="G29" s="15">
        <v>22</v>
      </c>
      <c r="H29" s="33">
        <v>0</v>
      </c>
      <c r="I29" s="33">
        <v>0</v>
      </c>
    </row>
    <row r="30" spans="1:9" ht="12.75" customHeight="1" x14ac:dyDescent="0.2">
      <c r="A30" s="263" t="s">
        <v>71</v>
      </c>
      <c r="B30" s="263"/>
      <c r="C30" s="263"/>
      <c r="D30" s="263"/>
      <c r="E30" s="263"/>
      <c r="F30" s="263"/>
      <c r="G30" s="15">
        <v>23</v>
      </c>
      <c r="H30" s="33">
        <v>0</v>
      </c>
      <c r="I30" s="33">
        <v>0</v>
      </c>
    </row>
    <row r="31" spans="1:9" ht="24" customHeight="1" x14ac:dyDescent="0.2">
      <c r="A31" s="263" t="s">
        <v>72</v>
      </c>
      <c r="B31" s="263"/>
      <c r="C31" s="263"/>
      <c r="D31" s="263"/>
      <c r="E31" s="263"/>
      <c r="F31" s="263"/>
      <c r="G31" s="15">
        <v>24</v>
      </c>
      <c r="H31" s="33">
        <v>47667787</v>
      </c>
      <c r="I31" s="33">
        <v>46054207</v>
      </c>
    </row>
    <row r="32" spans="1:9" ht="23.45" customHeight="1" x14ac:dyDescent="0.2">
      <c r="A32" s="263" t="s">
        <v>73</v>
      </c>
      <c r="B32" s="263"/>
      <c r="C32" s="263"/>
      <c r="D32" s="263"/>
      <c r="E32" s="263"/>
      <c r="F32" s="263"/>
      <c r="G32" s="15">
        <v>25</v>
      </c>
      <c r="H32" s="33">
        <v>0</v>
      </c>
      <c r="I32" s="33">
        <v>0</v>
      </c>
    </row>
    <row r="33" spans="1:9" ht="21.6" customHeight="1" x14ac:dyDescent="0.2">
      <c r="A33" s="263" t="s">
        <v>74</v>
      </c>
      <c r="B33" s="263"/>
      <c r="C33" s="263"/>
      <c r="D33" s="263"/>
      <c r="E33" s="263"/>
      <c r="F33" s="263"/>
      <c r="G33" s="15">
        <v>26</v>
      </c>
      <c r="H33" s="33">
        <v>0</v>
      </c>
      <c r="I33" s="33">
        <v>0</v>
      </c>
    </row>
    <row r="34" spans="1:9" ht="12.75" customHeight="1" x14ac:dyDescent="0.2">
      <c r="A34" s="263" t="s">
        <v>75</v>
      </c>
      <c r="B34" s="263"/>
      <c r="C34" s="263"/>
      <c r="D34" s="263"/>
      <c r="E34" s="263"/>
      <c r="F34" s="263"/>
      <c r="G34" s="15">
        <v>27</v>
      </c>
      <c r="H34" s="33">
        <v>220656</v>
      </c>
      <c r="I34" s="33">
        <v>147054</v>
      </c>
    </row>
    <row r="35" spans="1:9" ht="12.75" customHeight="1" x14ac:dyDescent="0.2">
      <c r="A35" s="263" t="s">
        <v>76</v>
      </c>
      <c r="B35" s="263"/>
      <c r="C35" s="263"/>
      <c r="D35" s="263"/>
      <c r="E35" s="263"/>
      <c r="F35" s="263"/>
      <c r="G35" s="15">
        <v>28</v>
      </c>
      <c r="H35" s="33">
        <v>113338</v>
      </c>
      <c r="I35" s="33">
        <v>89033</v>
      </c>
    </row>
    <row r="36" spans="1:9" ht="12.75" customHeight="1" x14ac:dyDescent="0.2">
      <c r="A36" s="263" t="s">
        <v>77</v>
      </c>
      <c r="B36" s="263"/>
      <c r="C36" s="263"/>
      <c r="D36" s="263"/>
      <c r="E36" s="263"/>
      <c r="F36" s="263"/>
      <c r="G36" s="15">
        <v>29</v>
      </c>
      <c r="H36" s="33">
        <v>0</v>
      </c>
      <c r="I36" s="33">
        <v>0</v>
      </c>
    </row>
    <row r="37" spans="1:9" ht="12.75" customHeight="1" x14ac:dyDescent="0.2">
      <c r="A37" s="263" t="s">
        <v>78</v>
      </c>
      <c r="B37" s="263"/>
      <c r="C37" s="263"/>
      <c r="D37" s="263"/>
      <c r="E37" s="263"/>
      <c r="F37" s="263"/>
      <c r="G37" s="15">
        <v>30</v>
      </c>
      <c r="H37" s="33">
        <v>170000</v>
      </c>
      <c r="I37" s="33">
        <v>140000</v>
      </c>
    </row>
    <row r="38" spans="1:9" ht="12.75" customHeight="1" x14ac:dyDescent="0.2">
      <c r="A38" s="267" t="s">
        <v>79</v>
      </c>
      <c r="B38" s="267"/>
      <c r="C38" s="267"/>
      <c r="D38" s="267"/>
      <c r="E38" s="267"/>
      <c r="F38" s="267"/>
      <c r="G38" s="16">
        <v>31</v>
      </c>
      <c r="H38" s="34">
        <f>H39+H40+H41+H42</f>
        <v>0</v>
      </c>
      <c r="I38" s="34">
        <f>I39+I40+I41+I42</f>
        <v>0</v>
      </c>
    </row>
    <row r="39" spans="1:9" ht="12.75" customHeight="1" x14ac:dyDescent="0.2">
      <c r="A39" s="263" t="s">
        <v>80</v>
      </c>
      <c r="B39" s="263"/>
      <c r="C39" s="263"/>
      <c r="D39" s="263"/>
      <c r="E39" s="263"/>
      <c r="F39" s="263"/>
      <c r="G39" s="15">
        <v>32</v>
      </c>
      <c r="H39" s="33">
        <v>0</v>
      </c>
      <c r="I39" s="33">
        <v>0</v>
      </c>
    </row>
    <row r="40" spans="1:9" ht="27.2" customHeight="1" x14ac:dyDescent="0.2">
      <c r="A40" s="263" t="s">
        <v>81</v>
      </c>
      <c r="B40" s="263"/>
      <c r="C40" s="263"/>
      <c r="D40" s="263"/>
      <c r="E40" s="263"/>
      <c r="F40" s="263"/>
      <c r="G40" s="15">
        <v>33</v>
      </c>
      <c r="H40" s="33">
        <v>0</v>
      </c>
      <c r="I40" s="33">
        <v>0</v>
      </c>
    </row>
    <row r="41" spans="1:9" ht="12.75" customHeight="1" x14ac:dyDescent="0.2">
      <c r="A41" s="263" t="s">
        <v>82</v>
      </c>
      <c r="B41" s="263"/>
      <c r="C41" s="263"/>
      <c r="D41" s="263"/>
      <c r="E41" s="263"/>
      <c r="F41" s="263"/>
      <c r="G41" s="15">
        <v>34</v>
      </c>
      <c r="H41" s="33">
        <v>0</v>
      </c>
      <c r="I41" s="33">
        <v>0</v>
      </c>
    </row>
    <row r="42" spans="1:9" ht="12.75" customHeight="1" x14ac:dyDescent="0.2">
      <c r="A42" s="263" t="s">
        <v>83</v>
      </c>
      <c r="B42" s="263"/>
      <c r="C42" s="263"/>
      <c r="D42" s="263"/>
      <c r="E42" s="263"/>
      <c r="F42" s="263"/>
      <c r="G42" s="15">
        <v>35</v>
      </c>
      <c r="H42" s="33">
        <v>0</v>
      </c>
      <c r="I42" s="33">
        <v>0</v>
      </c>
    </row>
    <row r="43" spans="1:9" ht="12.75" customHeight="1" x14ac:dyDescent="0.2">
      <c r="A43" s="263" t="s">
        <v>84</v>
      </c>
      <c r="B43" s="263"/>
      <c r="C43" s="263"/>
      <c r="D43" s="263"/>
      <c r="E43" s="263"/>
      <c r="F43" s="263"/>
      <c r="G43" s="15">
        <v>36</v>
      </c>
      <c r="H43" s="33">
        <v>193832039</v>
      </c>
      <c r="I43" s="33">
        <v>331410138</v>
      </c>
    </row>
    <row r="44" spans="1:9" ht="12.75" customHeight="1" x14ac:dyDescent="0.2">
      <c r="A44" s="265" t="s">
        <v>85</v>
      </c>
      <c r="B44" s="265"/>
      <c r="C44" s="265"/>
      <c r="D44" s="265"/>
      <c r="E44" s="265"/>
      <c r="F44" s="265"/>
      <c r="G44" s="16">
        <v>37</v>
      </c>
      <c r="H44" s="34">
        <f>H45+H53+H60+H70</f>
        <v>618567076</v>
      </c>
      <c r="I44" s="34">
        <f>I45+I53+I60+I70</f>
        <v>737066269</v>
      </c>
    </row>
    <row r="45" spans="1:9" ht="12.75" customHeight="1" x14ac:dyDescent="0.2">
      <c r="A45" s="267" t="s">
        <v>86</v>
      </c>
      <c r="B45" s="267"/>
      <c r="C45" s="267"/>
      <c r="D45" s="267"/>
      <c r="E45" s="267"/>
      <c r="F45" s="267"/>
      <c r="G45" s="16">
        <v>38</v>
      </c>
      <c r="H45" s="34">
        <f>SUM(H46:H52)</f>
        <v>25825011</v>
      </c>
      <c r="I45" s="34">
        <f>SUM(I46:I52)</f>
        <v>30335208</v>
      </c>
    </row>
    <row r="46" spans="1:9" ht="12.75" customHeight="1" x14ac:dyDescent="0.2">
      <c r="A46" s="263" t="s">
        <v>87</v>
      </c>
      <c r="B46" s="263"/>
      <c r="C46" s="263"/>
      <c r="D46" s="263"/>
      <c r="E46" s="263"/>
      <c r="F46" s="263"/>
      <c r="G46" s="15">
        <v>39</v>
      </c>
      <c r="H46" s="33">
        <v>25557290</v>
      </c>
      <c r="I46" s="33">
        <v>29329354</v>
      </c>
    </row>
    <row r="47" spans="1:9" ht="12.75" customHeight="1" x14ac:dyDescent="0.2">
      <c r="A47" s="263" t="s">
        <v>88</v>
      </c>
      <c r="B47" s="263"/>
      <c r="C47" s="263"/>
      <c r="D47" s="263"/>
      <c r="E47" s="263"/>
      <c r="F47" s="263"/>
      <c r="G47" s="15">
        <v>40</v>
      </c>
      <c r="H47" s="33">
        <v>0</v>
      </c>
      <c r="I47" s="33">
        <v>0</v>
      </c>
    </row>
    <row r="48" spans="1:9" ht="12.75" customHeight="1" x14ac:dyDescent="0.2">
      <c r="A48" s="263" t="s">
        <v>89</v>
      </c>
      <c r="B48" s="263"/>
      <c r="C48" s="263"/>
      <c r="D48" s="263"/>
      <c r="E48" s="263"/>
      <c r="F48" s="263"/>
      <c r="G48" s="15">
        <v>41</v>
      </c>
      <c r="H48" s="33">
        <v>0</v>
      </c>
      <c r="I48" s="33">
        <v>0</v>
      </c>
    </row>
    <row r="49" spans="1:9" ht="12.75" customHeight="1" x14ac:dyDescent="0.2">
      <c r="A49" s="263" t="s">
        <v>90</v>
      </c>
      <c r="B49" s="263"/>
      <c r="C49" s="263"/>
      <c r="D49" s="263"/>
      <c r="E49" s="263"/>
      <c r="F49" s="263"/>
      <c r="G49" s="15">
        <v>42</v>
      </c>
      <c r="H49" s="33">
        <v>221443</v>
      </c>
      <c r="I49" s="33">
        <v>973867</v>
      </c>
    </row>
    <row r="50" spans="1:9" ht="12.75" customHeight="1" x14ac:dyDescent="0.2">
      <c r="A50" s="263" t="s">
        <v>91</v>
      </c>
      <c r="B50" s="263"/>
      <c r="C50" s="263"/>
      <c r="D50" s="263"/>
      <c r="E50" s="263"/>
      <c r="F50" s="263"/>
      <c r="G50" s="15">
        <v>43</v>
      </c>
      <c r="H50" s="33">
        <v>46278</v>
      </c>
      <c r="I50" s="33">
        <v>31987</v>
      </c>
    </row>
    <row r="51" spans="1:9" ht="12.75" customHeight="1" x14ac:dyDescent="0.2">
      <c r="A51" s="263" t="s">
        <v>92</v>
      </c>
      <c r="B51" s="263"/>
      <c r="C51" s="263"/>
      <c r="D51" s="263"/>
      <c r="E51" s="263"/>
      <c r="F51" s="263"/>
      <c r="G51" s="15">
        <v>44</v>
      </c>
      <c r="H51" s="33">
        <v>0</v>
      </c>
      <c r="I51" s="33">
        <v>0</v>
      </c>
    </row>
    <row r="52" spans="1:9" ht="12.75" customHeight="1" x14ac:dyDescent="0.2">
      <c r="A52" s="263" t="s">
        <v>93</v>
      </c>
      <c r="B52" s="263"/>
      <c r="C52" s="263"/>
      <c r="D52" s="263"/>
      <c r="E52" s="263"/>
      <c r="F52" s="263"/>
      <c r="G52" s="15">
        <v>45</v>
      </c>
      <c r="H52" s="33">
        <v>0</v>
      </c>
      <c r="I52" s="33">
        <v>0</v>
      </c>
    </row>
    <row r="53" spans="1:9" ht="12.75" customHeight="1" x14ac:dyDescent="0.2">
      <c r="A53" s="267" t="s">
        <v>94</v>
      </c>
      <c r="B53" s="267"/>
      <c r="C53" s="267"/>
      <c r="D53" s="267"/>
      <c r="E53" s="267"/>
      <c r="F53" s="267"/>
      <c r="G53" s="16">
        <v>46</v>
      </c>
      <c r="H53" s="34">
        <f>SUM(H54:H59)</f>
        <v>41771516</v>
      </c>
      <c r="I53" s="34">
        <f>SUM(I54:I59)</f>
        <v>40184920</v>
      </c>
    </row>
    <row r="54" spans="1:9" ht="12.75" customHeight="1" x14ac:dyDescent="0.2">
      <c r="A54" s="263" t="s">
        <v>95</v>
      </c>
      <c r="B54" s="263"/>
      <c r="C54" s="263"/>
      <c r="D54" s="263"/>
      <c r="E54" s="263"/>
      <c r="F54" s="263"/>
      <c r="G54" s="15">
        <v>47</v>
      </c>
      <c r="H54" s="33">
        <v>383</v>
      </c>
      <c r="I54" s="33">
        <v>0</v>
      </c>
    </row>
    <row r="55" spans="1:9" ht="23.45" customHeight="1" x14ac:dyDescent="0.2">
      <c r="A55" s="263" t="s">
        <v>96</v>
      </c>
      <c r="B55" s="263"/>
      <c r="C55" s="263"/>
      <c r="D55" s="263"/>
      <c r="E55" s="263"/>
      <c r="F55" s="263"/>
      <c r="G55" s="15">
        <v>48</v>
      </c>
      <c r="H55" s="33">
        <v>2382857</v>
      </c>
      <c r="I55" s="33">
        <v>1598603</v>
      </c>
    </row>
    <row r="56" spans="1:9" ht="12.75" customHeight="1" x14ac:dyDescent="0.2">
      <c r="A56" s="263" t="s">
        <v>97</v>
      </c>
      <c r="B56" s="263"/>
      <c r="C56" s="263"/>
      <c r="D56" s="263"/>
      <c r="E56" s="263"/>
      <c r="F56" s="263"/>
      <c r="G56" s="15">
        <v>49</v>
      </c>
      <c r="H56" s="33">
        <v>18474596</v>
      </c>
      <c r="I56" s="33">
        <v>23776150</v>
      </c>
    </row>
    <row r="57" spans="1:9" ht="12.75" customHeight="1" x14ac:dyDescent="0.2">
      <c r="A57" s="263" t="s">
        <v>98</v>
      </c>
      <c r="B57" s="263"/>
      <c r="C57" s="263"/>
      <c r="D57" s="263"/>
      <c r="E57" s="263"/>
      <c r="F57" s="263"/>
      <c r="G57" s="15">
        <v>50</v>
      </c>
      <c r="H57" s="33">
        <v>936299</v>
      </c>
      <c r="I57" s="33">
        <v>297549</v>
      </c>
    </row>
    <row r="58" spans="1:9" ht="12.75" customHeight="1" x14ac:dyDescent="0.2">
      <c r="A58" s="263" t="s">
        <v>99</v>
      </c>
      <c r="B58" s="263"/>
      <c r="C58" s="263"/>
      <c r="D58" s="263"/>
      <c r="E58" s="263"/>
      <c r="F58" s="263"/>
      <c r="G58" s="15">
        <v>51</v>
      </c>
      <c r="H58" s="33">
        <v>18377083</v>
      </c>
      <c r="I58" s="33">
        <v>10162443</v>
      </c>
    </row>
    <row r="59" spans="1:9" ht="12.75" customHeight="1" x14ac:dyDescent="0.2">
      <c r="A59" s="263" t="s">
        <v>100</v>
      </c>
      <c r="B59" s="263"/>
      <c r="C59" s="263"/>
      <c r="D59" s="263"/>
      <c r="E59" s="263"/>
      <c r="F59" s="263"/>
      <c r="G59" s="15">
        <v>52</v>
      </c>
      <c r="H59" s="33">
        <v>1600298</v>
      </c>
      <c r="I59" s="33">
        <v>4350175</v>
      </c>
    </row>
    <row r="60" spans="1:9" ht="12.75" customHeight="1" x14ac:dyDescent="0.2">
      <c r="A60" s="267" t="s">
        <v>101</v>
      </c>
      <c r="B60" s="267"/>
      <c r="C60" s="267"/>
      <c r="D60" s="267"/>
      <c r="E60" s="267"/>
      <c r="F60" s="267"/>
      <c r="G60" s="16">
        <v>53</v>
      </c>
      <c r="H60" s="34">
        <f>SUM(H61:H69)</f>
        <v>827911</v>
      </c>
      <c r="I60" s="34">
        <f>SUM(I61:I69)</f>
        <v>613241</v>
      </c>
    </row>
    <row r="61" spans="1:9" ht="12.75" customHeight="1" x14ac:dyDescent="0.2">
      <c r="A61" s="263" t="s">
        <v>102</v>
      </c>
      <c r="B61" s="263"/>
      <c r="C61" s="263"/>
      <c r="D61" s="263"/>
      <c r="E61" s="263"/>
      <c r="F61" s="263"/>
      <c r="G61" s="15">
        <v>54</v>
      </c>
      <c r="H61" s="33">
        <v>0</v>
      </c>
      <c r="I61" s="33">
        <v>0</v>
      </c>
    </row>
    <row r="62" spans="1:9" ht="27.6" customHeight="1" x14ac:dyDescent="0.2">
      <c r="A62" s="263" t="s">
        <v>103</v>
      </c>
      <c r="B62" s="263"/>
      <c r="C62" s="263"/>
      <c r="D62" s="263"/>
      <c r="E62" s="263"/>
      <c r="F62" s="263"/>
      <c r="G62" s="15">
        <v>55</v>
      </c>
      <c r="H62" s="33">
        <v>0</v>
      </c>
      <c r="I62" s="33">
        <v>0</v>
      </c>
    </row>
    <row r="63" spans="1:9" ht="12.75" customHeight="1" x14ac:dyDescent="0.2">
      <c r="A63" s="263" t="s">
        <v>104</v>
      </c>
      <c r="B63" s="263"/>
      <c r="C63" s="263"/>
      <c r="D63" s="263"/>
      <c r="E63" s="263"/>
      <c r="F63" s="263"/>
      <c r="G63" s="15">
        <v>56</v>
      </c>
      <c r="H63" s="33">
        <v>0</v>
      </c>
      <c r="I63" s="33">
        <v>0</v>
      </c>
    </row>
    <row r="64" spans="1:9" ht="25.9" customHeight="1" x14ac:dyDescent="0.2">
      <c r="A64" s="263" t="s">
        <v>105</v>
      </c>
      <c r="B64" s="263"/>
      <c r="C64" s="263"/>
      <c r="D64" s="263"/>
      <c r="E64" s="263"/>
      <c r="F64" s="263"/>
      <c r="G64" s="15">
        <v>57</v>
      </c>
      <c r="H64" s="33">
        <v>0</v>
      </c>
      <c r="I64" s="33">
        <v>0</v>
      </c>
    </row>
    <row r="65" spans="1:9" ht="21.6" customHeight="1" x14ac:dyDescent="0.2">
      <c r="A65" s="263" t="s">
        <v>106</v>
      </c>
      <c r="B65" s="263"/>
      <c r="C65" s="263"/>
      <c r="D65" s="263"/>
      <c r="E65" s="263"/>
      <c r="F65" s="263"/>
      <c r="G65" s="15">
        <v>58</v>
      </c>
      <c r="H65" s="33">
        <v>0</v>
      </c>
      <c r="I65" s="33">
        <v>0</v>
      </c>
    </row>
    <row r="66" spans="1:9" ht="21.6" customHeight="1" x14ac:dyDescent="0.2">
      <c r="A66" s="263" t="s">
        <v>107</v>
      </c>
      <c r="B66" s="263"/>
      <c r="C66" s="263"/>
      <c r="D66" s="263"/>
      <c r="E66" s="263"/>
      <c r="F66" s="263"/>
      <c r="G66" s="15">
        <v>59</v>
      </c>
      <c r="H66" s="33">
        <v>0</v>
      </c>
      <c r="I66" s="33">
        <v>0</v>
      </c>
    </row>
    <row r="67" spans="1:9" ht="12.75" customHeight="1" x14ac:dyDescent="0.2">
      <c r="A67" s="263" t="s">
        <v>108</v>
      </c>
      <c r="B67" s="263"/>
      <c r="C67" s="263"/>
      <c r="D67" s="263"/>
      <c r="E67" s="263"/>
      <c r="F67" s="263"/>
      <c r="G67" s="15">
        <v>60</v>
      </c>
      <c r="H67" s="33">
        <v>0</v>
      </c>
      <c r="I67" s="33">
        <v>0</v>
      </c>
    </row>
    <row r="68" spans="1:9" ht="12.75" customHeight="1" x14ac:dyDescent="0.2">
      <c r="A68" s="263" t="s">
        <v>109</v>
      </c>
      <c r="B68" s="263"/>
      <c r="C68" s="263"/>
      <c r="D68" s="263"/>
      <c r="E68" s="263"/>
      <c r="F68" s="263"/>
      <c r="G68" s="15">
        <v>61</v>
      </c>
      <c r="H68" s="33">
        <v>687761</v>
      </c>
      <c r="I68" s="33">
        <v>613241</v>
      </c>
    </row>
    <row r="69" spans="1:9" ht="12.75" customHeight="1" x14ac:dyDescent="0.2">
      <c r="A69" s="263" t="s">
        <v>110</v>
      </c>
      <c r="B69" s="263"/>
      <c r="C69" s="263"/>
      <c r="D69" s="263"/>
      <c r="E69" s="263"/>
      <c r="F69" s="263"/>
      <c r="G69" s="15">
        <v>62</v>
      </c>
      <c r="H69" s="33">
        <v>140150</v>
      </c>
      <c r="I69" s="33">
        <v>0</v>
      </c>
    </row>
    <row r="70" spans="1:9" ht="12.75" customHeight="1" x14ac:dyDescent="0.2">
      <c r="A70" s="263" t="s">
        <v>111</v>
      </c>
      <c r="B70" s="263"/>
      <c r="C70" s="263"/>
      <c r="D70" s="263"/>
      <c r="E70" s="263"/>
      <c r="F70" s="263"/>
      <c r="G70" s="15">
        <v>63</v>
      </c>
      <c r="H70" s="33">
        <v>550142638</v>
      </c>
      <c r="I70" s="33">
        <v>665932900</v>
      </c>
    </row>
    <row r="71" spans="1:9" ht="12.75" customHeight="1" x14ac:dyDescent="0.2">
      <c r="A71" s="264" t="s">
        <v>112</v>
      </c>
      <c r="B71" s="264"/>
      <c r="C71" s="264"/>
      <c r="D71" s="264"/>
      <c r="E71" s="264"/>
      <c r="F71" s="264"/>
      <c r="G71" s="15">
        <v>64</v>
      </c>
      <c r="H71" s="33">
        <v>20339193</v>
      </c>
      <c r="I71" s="33">
        <v>55358952</v>
      </c>
    </row>
    <row r="72" spans="1:9" ht="12.75" customHeight="1" x14ac:dyDescent="0.2">
      <c r="A72" s="265" t="s">
        <v>113</v>
      </c>
      <c r="B72" s="265"/>
      <c r="C72" s="265"/>
      <c r="D72" s="265"/>
      <c r="E72" s="265"/>
      <c r="F72" s="265"/>
      <c r="G72" s="16">
        <v>65</v>
      </c>
      <c r="H72" s="34">
        <f>H8+H9+H44+H71</f>
        <v>6495302583</v>
      </c>
      <c r="I72" s="34">
        <f>I8+I9+I44+I71</f>
        <v>6879583080</v>
      </c>
    </row>
    <row r="73" spans="1:9" ht="12.75" customHeight="1" x14ac:dyDescent="0.2">
      <c r="A73" s="264" t="s">
        <v>114</v>
      </c>
      <c r="B73" s="264"/>
      <c r="C73" s="264"/>
      <c r="D73" s="264"/>
      <c r="E73" s="264"/>
      <c r="F73" s="264"/>
      <c r="G73" s="15">
        <v>66</v>
      </c>
      <c r="H73" s="126">
        <v>54355927</v>
      </c>
      <c r="I73" s="126">
        <v>54261380</v>
      </c>
    </row>
    <row r="74" spans="1:9" x14ac:dyDescent="0.2">
      <c r="A74" s="268" t="s">
        <v>115</v>
      </c>
      <c r="B74" s="269"/>
      <c r="C74" s="269"/>
      <c r="D74" s="269"/>
      <c r="E74" s="269"/>
      <c r="F74" s="269"/>
      <c r="G74" s="269"/>
      <c r="H74" s="269"/>
      <c r="I74" s="269"/>
    </row>
    <row r="75" spans="1:9" ht="12.75" customHeight="1" x14ac:dyDescent="0.2">
      <c r="A75" s="265" t="s">
        <v>116</v>
      </c>
      <c r="B75" s="265"/>
      <c r="C75" s="265"/>
      <c r="D75" s="265"/>
      <c r="E75" s="265"/>
      <c r="F75" s="265"/>
      <c r="G75" s="16">
        <v>67</v>
      </c>
      <c r="H75" s="34">
        <f>H76+H77+H78+H84+H85+H89+H92+H95</f>
        <v>3219069759</v>
      </c>
      <c r="I75" s="34">
        <f>I76+I77+I78+I84+I85+I89+I92+I95</f>
        <v>2863857326</v>
      </c>
    </row>
    <row r="76" spans="1:9" ht="12.75" customHeight="1" x14ac:dyDescent="0.2">
      <c r="A76" s="263" t="s">
        <v>117</v>
      </c>
      <c r="B76" s="263"/>
      <c r="C76" s="263"/>
      <c r="D76" s="263"/>
      <c r="E76" s="263"/>
      <c r="F76" s="263"/>
      <c r="G76" s="15">
        <v>68</v>
      </c>
      <c r="H76" s="33">
        <v>1672021210</v>
      </c>
      <c r="I76" s="33">
        <v>1672021210</v>
      </c>
    </row>
    <row r="77" spans="1:9" ht="12.75" customHeight="1" x14ac:dyDescent="0.2">
      <c r="A77" s="263" t="s">
        <v>118</v>
      </c>
      <c r="B77" s="263"/>
      <c r="C77" s="263"/>
      <c r="D77" s="263"/>
      <c r="E77" s="263"/>
      <c r="F77" s="263"/>
      <c r="G77" s="15">
        <v>69</v>
      </c>
      <c r="H77" s="33">
        <v>5223432</v>
      </c>
      <c r="I77" s="33">
        <v>5223432</v>
      </c>
    </row>
    <row r="78" spans="1:9" ht="12.75" customHeight="1" x14ac:dyDescent="0.2">
      <c r="A78" s="267" t="s">
        <v>119</v>
      </c>
      <c r="B78" s="267"/>
      <c r="C78" s="267"/>
      <c r="D78" s="267"/>
      <c r="E78" s="267"/>
      <c r="F78" s="267"/>
      <c r="G78" s="16">
        <v>70</v>
      </c>
      <c r="H78" s="34">
        <f>SUM(H79:H83)</f>
        <v>95998078</v>
      </c>
      <c r="I78" s="34">
        <f>SUM(I79:I83)</f>
        <v>98511512</v>
      </c>
    </row>
    <row r="79" spans="1:9" ht="12.75" customHeight="1" x14ac:dyDescent="0.2">
      <c r="A79" s="263" t="s">
        <v>120</v>
      </c>
      <c r="B79" s="263"/>
      <c r="C79" s="263"/>
      <c r="D79" s="263"/>
      <c r="E79" s="263"/>
      <c r="F79" s="263"/>
      <c r="G79" s="15">
        <v>71</v>
      </c>
      <c r="H79" s="33">
        <v>83601061</v>
      </c>
      <c r="I79" s="33">
        <v>83601061</v>
      </c>
    </row>
    <row r="80" spans="1:9" ht="12.75" customHeight="1" x14ac:dyDescent="0.2">
      <c r="A80" s="263" t="s">
        <v>121</v>
      </c>
      <c r="B80" s="263"/>
      <c r="C80" s="263"/>
      <c r="D80" s="263"/>
      <c r="E80" s="263"/>
      <c r="F80" s="263"/>
      <c r="G80" s="15">
        <v>72</v>
      </c>
      <c r="H80" s="33">
        <v>136815284</v>
      </c>
      <c r="I80" s="33">
        <v>136815284</v>
      </c>
    </row>
    <row r="81" spans="1:9" ht="12.75" customHeight="1" x14ac:dyDescent="0.2">
      <c r="A81" s="263" t="s">
        <v>122</v>
      </c>
      <c r="B81" s="263"/>
      <c r="C81" s="263"/>
      <c r="D81" s="263"/>
      <c r="E81" s="263"/>
      <c r="F81" s="263"/>
      <c r="G81" s="15">
        <v>73</v>
      </c>
      <c r="H81" s="33">
        <v>-124418267</v>
      </c>
      <c r="I81" s="33">
        <v>-124418267</v>
      </c>
    </row>
    <row r="82" spans="1:9" ht="12.75" customHeight="1" x14ac:dyDescent="0.2">
      <c r="A82" s="263" t="s">
        <v>123</v>
      </c>
      <c r="B82" s="263"/>
      <c r="C82" s="263"/>
      <c r="D82" s="263"/>
      <c r="E82" s="263"/>
      <c r="F82" s="263"/>
      <c r="G82" s="15">
        <v>74</v>
      </c>
      <c r="H82" s="33">
        <v>0</v>
      </c>
      <c r="I82" s="33">
        <v>0</v>
      </c>
    </row>
    <row r="83" spans="1:9" ht="12.75" customHeight="1" x14ac:dyDescent="0.2">
      <c r="A83" s="263" t="s">
        <v>124</v>
      </c>
      <c r="B83" s="263"/>
      <c r="C83" s="263"/>
      <c r="D83" s="263"/>
      <c r="E83" s="263"/>
      <c r="F83" s="263"/>
      <c r="G83" s="15">
        <v>75</v>
      </c>
      <c r="H83" s="33">
        <v>0</v>
      </c>
      <c r="I83" s="33">
        <v>2513434</v>
      </c>
    </row>
    <row r="84" spans="1:9" ht="12.75" customHeight="1" x14ac:dyDescent="0.2">
      <c r="A84" s="266" t="s">
        <v>125</v>
      </c>
      <c r="B84" s="266"/>
      <c r="C84" s="266"/>
      <c r="D84" s="266"/>
      <c r="E84" s="266"/>
      <c r="F84" s="266"/>
      <c r="G84" s="115">
        <v>76</v>
      </c>
      <c r="H84" s="33">
        <v>0</v>
      </c>
      <c r="I84" s="33">
        <v>0</v>
      </c>
    </row>
    <row r="85" spans="1:9" ht="12.75" customHeight="1" x14ac:dyDescent="0.2">
      <c r="A85" s="267" t="s">
        <v>126</v>
      </c>
      <c r="B85" s="267"/>
      <c r="C85" s="267"/>
      <c r="D85" s="267"/>
      <c r="E85" s="267"/>
      <c r="F85" s="267"/>
      <c r="G85" s="16">
        <v>77</v>
      </c>
      <c r="H85" s="34">
        <f>H86+H87+H88</f>
        <v>61474</v>
      </c>
      <c r="I85" s="34">
        <f>I86+I87+I88</f>
        <v>872</v>
      </c>
    </row>
    <row r="86" spans="1:9" ht="12.75" customHeight="1" x14ac:dyDescent="0.2">
      <c r="A86" s="263" t="s">
        <v>127</v>
      </c>
      <c r="B86" s="263"/>
      <c r="C86" s="263"/>
      <c r="D86" s="263"/>
      <c r="E86" s="263"/>
      <c r="F86" s="263"/>
      <c r="G86" s="15">
        <v>78</v>
      </c>
      <c r="H86" s="33">
        <v>61474</v>
      </c>
      <c r="I86" s="33">
        <v>872</v>
      </c>
    </row>
    <row r="87" spans="1:9" ht="12.75" customHeight="1" x14ac:dyDescent="0.2">
      <c r="A87" s="263" t="s">
        <v>128</v>
      </c>
      <c r="B87" s="263"/>
      <c r="C87" s="263"/>
      <c r="D87" s="263"/>
      <c r="E87" s="263"/>
      <c r="F87" s="263"/>
      <c r="G87" s="15">
        <v>79</v>
      </c>
      <c r="H87" s="33">
        <v>0</v>
      </c>
      <c r="I87" s="33">
        <v>0</v>
      </c>
    </row>
    <row r="88" spans="1:9" ht="12.75" customHeight="1" x14ac:dyDescent="0.2">
      <c r="A88" s="263" t="s">
        <v>129</v>
      </c>
      <c r="B88" s="263"/>
      <c r="C88" s="263"/>
      <c r="D88" s="263"/>
      <c r="E88" s="263"/>
      <c r="F88" s="263"/>
      <c r="G88" s="15">
        <v>80</v>
      </c>
      <c r="H88" s="33">
        <v>0</v>
      </c>
      <c r="I88" s="33">
        <v>0</v>
      </c>
    </row>
    <row r="89" spans="1:9" ht="24" customHeight="1" x14ac:dyDescent="0.2">
      <c r="A89" s="267" t="s">
        <v>130</v>
      </c>
      <c r="B89" s="267"/>
      <c r="C89" s="267"/>
      <c r="D89" s="267"/>
      <c r="E89" s="267"/>
      <c r="F89" s="267"/>
      <c r="G89" s="16">
        <v>81</v>
      </c>
      <c r="H89" s="34">
        <f>H90-H91</f>
        <v>430206412</v>
      </c>
      <c r="I89" s="34">
        <f>I90-I91</f>
        <v>715882878</v>
      </c>
    </row>
    <row r="90" spans="1:9" ht="12.75" customHeight="1" x14ac:dyDescent="0.2">
      <c r="A90" s="263" t="s">
        <v>131</v>
      </c>
      <c r="B90" s="263"/>
      <c r="C90" s="263"/>
      <c r="D90" s="263"/>
      <c r="E90" s="263"/>
      <c r="F90" s="263"/>
      <c r="G90" s="15">
        <v>82</v>
      </c>
      <c r="H90" s="33">
        <v>430206412</v>
      </c>
      <c r="I90" s="33">
        <v>715882878</v>
      </c>
    </row>
    <row r="91" spans="1:9" ht="12.75" customHeight="1" x14ac:dyDescent="0.2">
      <c r="A91" s="263" t="s">
        <v>132</v>
      </c>
      <c r="B91" s="263"/>
      <c r="C91" s="263"/>
      <c r="D91" s="263"/>
      <c r="E91" s="263"/>
      <c r="F91" s="263"/>
      <c r="G91" s="15">
        <v>83</v>
      </c>
      <c r="H91" s="33">
        <v>0</v>
      </c>
      <c r="I91" s="33">
        <v>0</v>
      </c>
    </row>
    <row r="92" spans="1:9" ht="12.75" customHeight="1" x14ac:dyDescent="0.2">
      <c r="A92" s="267" t="s">
        <v>133</v>
      </c>
      <c r="B92" s="267"/>
      <c r="C92" s="267"/>
      <c r="D92" s="267"/>
      <c r="E92" s="267"/>
      <c r="F92" s="267"/>
      <c r="G92" s="16">
        <v>84</v>
      </c>
      <c r="H92" s="34">
        <f>H93-H94</f>
        <v>284535940</v>
      </c>
      <c r="I92" s="34">
        <f>I93-I94</f>
        <v>-329593506</v>
      </c>
    </row>
    <row r="93" spans="1:9" ht="12.75" customHeight="1" x14ac:dyDescent="0.2">
      <c r="A93" s="263" t="s">
        <v>134</v>
      </c>
      <c r="B93" s="263"/>
      <c r="C93" s="263"/>
      <c r="D93" s="263"/>
      <c r="E93" s="263"/>
      <c r="F93" s="263"/>
      <c r="G93" s="15">
        <v>85</v>
      </c>
      <c r="H93" s="33">
        <v>284535940</v>
      </c>
      <c r="I93" s="33">
        <v>0</v>
      </c>
    </row>
    <row r="94" spans="1:9" ht="12.75" customHeight="1" x14ac:dyDescent="0.2">
      <c r="A94" s="263" t="s">
        <v>135</v>
      </c>
      <c r="B94" s="263"/>
      <c r="C94" s="263"/>
      <c r="D94" s="263"/>
      <c r="E94" s="263"/>
      <c r="F94" s="263"/>
      <c r="G94" s="15">
        <v>86</v>
      </c>
      <c r="H94" s="33">
        <v>0</v>
      </c>
      <c r="I94" s="33">
        <v>329593506</v>
      </c>
    </row>
    <row r="95" spans="1:9" ht="12.75" customHeight="1" x14ac:dyDescent="0.2">
      <c r="A95" s="263" t="s">
        <v>136</v>
      </c>
      <c r="B95" s="263"/>
      <c r="C95" s="263"/>
      <c r="D95" s="263"/>
      <c r="E95" s="263"/>
      <c r="F95" s="263"/>
      <c r="G95" s="15">
        <v>87</v>
      </c>
      <c r="H95" s="33">
        <v>731023213</v>
      </c>
      <c r="I95" s="33">
        <v>701810928</v>
      </c>
    </row>
    <row r="96" spans="1:9" ht="12.75" customHeight="1" x14ac:dyDescent="0.2">
      <c r="A96" s="265" t="s">
        <v>137</v>
      </c>
      <c r="B96" s="265"/>
      <c r="C96" s="265"/>
      <c r="D96" s="265"/>
      <c r="E96" s="265"/>
      <c r="F96" s="265"/>
      <c r="G96" s="16">
        <v>88</v>
      </c>
      <c r="H96" s="34">
        <f>SUM(H97:H102)</f>
        <v>125529523</v>
      </c>
      <c r="I96" s="34">
        <f>SUM(I97:I102)</f>
        <v>141118430</v>
      </c>
    </row>
    <row r="97" spans="1:9" ht="31.9" customHeight="1" x14ac:dyDescent="0.2">
      <c r="A97" s="263" t="s">
        <v>138</v>
      </c>
      <c r="B97" s="263"/>
      <c r="C97" s="263"/>
      <c r="D97" s="263"/>
      <c r="E97" s="263"/>
      <c r="F97" s="263"/>
      <c r="G97" s="15">
        <v>89</v>
      </c>
      <c r="H97" s="33">
        <v>13875517</v>
      </c>
      <c r="I97" s="33">
        <v>26089854</v>
      </c>
    </row>
    <row r="98" spans="1:9" ht="12.75" customHeight="1" x14ac:dyDescent="0.2">
      <c r="A98" s="263" t="s">
        <v>139</v>
      </c>
      <c r="B98" s="263"/>
      <c r="C98" s="263"/>
      <c r="D98" s="263"/>
      <c r="E98" s="263"/>
      <c r="F98" s="263"/>
      <c r="G98" s="15">
        <v>90</v>
      </c>
      <c r="H98" s="33">
        <v>0</v>
      </c>
      <c r="I98" s="33">
        <v>0</v>
      </c>
    </row>
    <row r="99" spans="1:9" ht="12.75" customHeight="1" x14ac:dyDescent="0.2">
      <c r="A99" s="263" t="s">
        <v>140</v>
      </c>
      <c r="B99" s="263"/>
      <c r="C99" s="263"/>
      <c r="D99" s="263"/>
      <c r="E99" s="263"/>
      <c r="F99" s="263"/>
      <c r="G99" s="15">
        <v>91</v>
      </c>
      <c r="H99" s="33">
        <v>51607209</v>
      </c>
      <c r="I99" s="33">
        <v>57420166</v>
      </c>
    </row>
    <row r="100" spans="1:9" ht="12.75" customHeight="1" x14ac:dyDescent="0.2">
      <c r="A100" s="263" t="s">
        <v>141</v>
      </c>
      <c r="B100" s="263"/>
      <c r="C100" s="263"/>
      <c r="D100" s="263"/>
      <c r="E100" s="263"/>
      <c r="F100" s="263"/>
      <c r="G100" s="15">
        <v>92</v>
      </c>
      <c r="H100" s="33">
        <v>0</v>
      </c>
      <c r="I100" s="33">
        <v>0</v>
      </c>
    </row>
    <row r="101" spans="1:9" ht="12.75" customHeight="1" x14ac:dyDescent="0.2">
      <c r="A101" s="263" t="s">
        <v>142</v>
      </c>
      <c r="B101" s="263"/>
      <c r="C101" s="263"/>
      <c r="D101" s="263"/>
      <c r="E101" s="263"/>
      <c r="F101" s="263"/>
      <c r="G101" s="15">
        <v>93</v>
      </c>
      <c r="H101" s="33">
        <v>0</v>
      </c>
      <c r="I101" s="33">
        <v>0</v>
      </c>
    </row>
    <row r="102" spans="1:9" ht="12.75" customHeight="1" x14ac:dyDescent="0.2">
      <c r="A102" s="263" t="s">
        <v>143</v>
      </c>
      <c r="B102" s="263"/>
      <c r="C102" s="263"/>
      <c r="D102" s="263"/>
      <c r="E102" s="263"/>
      <c r="F102" s="263"/>
      <c r="G102" s="15">
        <v>94</v>
      </c>
      <c r="H102" s="33">
        <v>60046797</v>
      </c>
      <c r="I102" s="33">
        <v>57608410</v>
      </c>
    </row>
    <row r="103" spans="1:9" ht="12.75" customHeight="1" x14ac:dyDescent="0.2">
      <c r="A103" s="265" t="s">
        <v>144</v>
      </c>
      <c r="B103" s="265"/>
      <c r="C103" s="265"/>
      <c r="D103" s="265"/>
      <c r="E103" s="265"/>
      <c r="F103" s="265"/>
      <c r="G103" s="16">
        <v>95</v>
      </c>
      <c r="H103" s="34">
        <f>SUM(H104:H114)</f>
        <v>2546866358</v>
      </c>
      <c r="I103" s="34">
        <f>SUM(I104:I114)</f>
        <v>2867349347</v>
      </c>
    </row>
    <row r="104" spans="1:9" ht="12.75" customHeight="1" x14ac:dyDescent="0.2">
      <c r="A104" s="263" t="s">
        <v>145</v>
      </c>
      <c r="B104" s="263"/>
      <c r="C104" s="263"/>
      <c r="D104" s="263"/>
      <c r="E104" s="263"/>
      <c r="F104" s="263"/>
      <c r="G104" s="15">
        <v>96</v>
      </c>
      <c r="H104" s="33">
        <v>0</v>
      </c>
      <c r="I104" s="33">
        <v>0</v>
      </c>
    </row>
    <row r="105" spans="1:9" ht="24.6" customHeight="1" x14ac:dyDescent="0.2">
      <c r="A105" s="263" t="s">
        <v>146</v>
      </c>
      <c r="B105" s="263"/>
      <c r="C105" s="263"/>
      <c r="D105" s="263"/>
      <c r="E105" s="263"/>
      <c r="F105" s="263"/>
      <c r="G105" s="15">
        <v>97</v>
      </c>
      <c r="H105" s="33">
        <v>0</v>
      </c>
      <c r="I105" s="33">
        <v>0</v>
      </c>
    </row>
    <row r="106" spans="1:9" ht="12.75" customHeight="1" x14ac:dyDescent="0.2">
      <c r="A106" s="263" t="s">
        <v>147</v>
      </c>
      <c r="B106" s="263"/>
      <c r="C106" s="263"/>
      <c r="D106" s="263"/>
      <c r="E106" s="263"/>
      <c r="F106" s="263"/>
      <c r="G106" s="15">
        <v>98</v>
      </c>
      <c r="H106" s="33">
        <v>0</v>
      </c>
      <c r="I106" s="33">
        <v>0</v>
      </c>
    </row>
    <row r="107" spans="1:9" ht="21.6" customHeight="1" x14ac:dyDescent="0.2">
      <c r="A107" s="263" t="s">
        <v>148</v>
      </c>
      <c r="B107" s="263"/>
      <c r="C107" s="263"/>
      <c r="D107" s="263"/>
      <c r="E107" s="263"/>
      <c r="F107" s="263"/>
      <c r="G107" s="15">
        <v>99</v>
      </c>
      <c r="H107" s="33">
        <v>0</v>
      </c>
      <c r="I107" s="33">
        <v>0</v>
      </c>
    </row>
    <row r="108" spans="1:9" ht="12.75" customHeight="1" x14ac:dyDescent="0.2">
      <c r="A108" s="263" t="s">
        <v>149</v>
      </c>
      <c r="B108" s="263"/>
      <c r="C108" s="263"/>
      <c r="D108" s="263"/>
      <c r="E108" s="263"/>
      <c r="F108" s="263"/>
      <c r="G108" s="15">
        <v>100</v>
      </c>
      <c r="H108" s="33">
        <v>2652000</v>
      </c>
      <c r="I108" s="33">
        <v>0</v>
      </c>
    </row>
    <row r="109" spans="1:9" ht="12.75" customHeight="1" x14ac:dyDescent="0.2">
      <c r="A109" s="263" t="s">
        <v>150</v>
      </c>
      <c r="B109" s="263"/>
      <c r="C109" s="263"/>
      <c r="D109" s="263"/>
      <c r="E109" s="263"/>
      <c r="F109" s="263"/>
      <c r="G109" s="15">
        <v>101</v>
      </c>
      <c r="H109" s="33">
        <v>2443662677</v>
      </c>
      <c r="I109" s="33">
        <v>2770275555</v>
      </c>
    </row>
    <row r="110" spans="1:9" ht="12.75" customHeight="1" x14ac:dyDescent="0.2">
      <c r="A110" s="263" t="s">
        <v>151</v>
      </c>
      <c r="B110" s="263"/>
      <c r="C110" s="263"/>
      <c r="D110" s="263"/>
      <c r="E110" s="263"/>
      <c r="F110" s="263"/>
      <c r="G110" s="15">
        <v>102</v>
      </c>
      <c r="H110" s="33">
        <v>0</v>
      </c>
      <c r="I110" s="33">
        <v>0</v>
      </c>
    </row>
    <row r="111" spans="1:9" ht="12.75" customHeight="1" x14ac:dyDescent="0.2">
      <c r="A111" s="263" t="s">
        <v>152</v>
      </c>
      <c r="B111" s="263"/>
      <c r="C111" s="263"/>
      <c r="D111" s="263"/>
      <c r="E111" s="263"/>
      <c r="F111" s="263"/>
      <c r="G111" s="15">
        <v>103</v>
      </c>
      <c r="H111" s="33">
        <v>0</v>
      </c>
      <c r="I111" s="33">
        <v>0</v>
      </c>
    </row>
    <row r="112" spans="1:9" ht="12.75" customHeight="1" x14ac:dyDescent="0.2">
      <c r="A112" s="263" t="s">
        <v>153</v>
      </c>
      <c r="B112" s="263"/>
      <c r="C112" s="263"/>
      <c r="D112" s="263"/>
      <c r="E112" s="263"/>
      <c r="F112" s="263"/>
      <c r="G112" s="15">
        <v>104</v>
      </c>
      <c r="H112" s="33">
        <v>0</v>
      </c>
      <c r="I112" s="33">
        <v>0</v>
      </c>
    </row>
    <row r="113" spans="1:9" ht="12.75" customHeight="1" x14ac:dyDescent="0.2">
      <c r="A113" s="263" t="s">
        <v>154</v>
      </c>
      <c r="B113" s="263"/>
      <c r="C113" s="263"/>
      <c r="D113" s="263"/>
      <c r="E113" s="263"/>
      <c r="F113" s="263"/>
      <c r="G113" s="15">
        <v>105</v>
      </c>
      <c r="H113" s="33">
        <v>37505640</v>
      </c>
      <c r="I113" s="33">
        <v>38781433</v>
      </c>
    </row>
    <row r="114" spans="1:9" ht="12.75" customHeight="1" x14ac:dyDescent="0.2">
      <c r="A114" s="263" t="s">
        <v>155</v>
      </c>
      <c r="B114" s="263"/>
      <c r="C114" s="263"/>
      <c r="D114" s="263"/>
      <c r="E114" s="263"/>
      <c r="F114" s="263"/>
      <c r="G114" s="15">
        <v>106</v>
      </c>
      <c r="H114" s="33">
        <v>63046041</v>
      </c>
      <c r="I114" s="33">
        <v>58292359</v>
      </c>
    </row>
    <row r="115" spans="1:9" ht="12.75" customHeight="1" x14ac:dyDescent="0.2">
      <c r="A115" s="265" t="s">
        <v>156</v>
      </c>
      <c r="B115" s="265"/>
      <c r="C115" s="265"/>
      <c r="D115" s="265"/>
      <c r="E115" s="265"/>
      <c r="F115" s="265"/>
      <c r="G115" s="16">
        <v>107</v>
      </c>
      <c r="H115" s="34">
        <f>SUM(H116:H129)</f>
        <v>526341998</v>
      </c>
      <c r="I115" s="34">
        <f>SUM(I116:I129)</f>
        <v>934437190</v>
      </c>
    </row>
    <row r="116" spans="1:9" ht="12.75" customHeight="1" x14ac:dyDescent="0.2">
      <c r="A116" s="263" t="s">
        <v>157</v>
      </c>
      <c r="B116" s="263"/>
      <c r="C116" s="263"/>
      <c r="D116" s="263"/>
      <c r="E116" s="263"/>
      <c r="F116" s="263"/>
      <c r="G116" s="15">
        <v>108</v>
      </c>
      <c r="H116" s="33">
        <v>23725</v>
      </c>
      <c r="I116" s="33">
        <v>0</v>
      </c>
    </row>
    <row r="117" spans="1:9" ht="22.35" customHeight="1" x14ac:dyDescent="0.2">
      <c r="A117" s="263" t="s">
        <v>158</v>
      </c>
      <c r="B117" s="263"/>
      <c r="C117" s="263"/>
      <c r="D117" s="263"/>
      <c r="E117" s="263"/>
      <c r="F117" s="263"/>
      <c r="G117" s="15">
        <v>109</v>
      </c>
      <c r="H117" s="33">
        <v>0</v>
      </c>
      <c r="I117" s="33">
        <v>0</v>
      </c>
    </row>
    <row r="118" spans="1:9" ht="12.75" customHeight="1" x14ac:dyDescent="0.2">
      <c r="A118" s="263" t="s">
        <v>159</v>
      </c>
      <c r="B118" s="263"/>
      <c r="C118" s="263"/>
      <c r="D118" s="263"/>
      <c r="E118" s="263"/>
      <c r="F118" s="263"/>
      <c r="G118" s="15">
        <v>110</v>
      </c>
      <c r="H118" s="33">
        <v>0</v>
      </c>
      <c r="I118" s="33">
        <v>0</v>
      </c>
    </row>
    <row r="119" spans="1:9" ht="23.45" customHeight="1" x14ac:dyDescent="0.2">
      <c r="A119" s="263" t="s">
        <v>160</v>
      </c>
      <c r="B119" s="263"/>
      <c r="C119" s="263"/>
      <c r="D119" s="263"/>
      <c r="E119" s="263"/>
      <c r="F119" s="263"/>
      <c r="G119" s="15">
        <v>111</v>
      </c>
      <c r="H119" s="33">
        <v>0</v>
      </c>
      <c r="I119" s="33">
        <v>0</v>
      </c>
    </row>
    <row r="120" spans="1:9" ht="12.75" customHeight="1" x14ac:dyDescent="0.2">
      <c r="A120" s="263" t="s">
        <v>161</v>
      </c>
      <c r="B120" s="263"/>
      <c r="C120" s="263"/>
      <c r="D120" s="263"/>
      <c r="E120" s="263"/>
      <c r="F120" s="263"/>
      <c r="G120" s="15">
        <v>112</v>
      </c>
      <c r="H120" s="33">
        <v>2755000</v>
      </c>
      <c r="I120" s="33">
        <v>5304000</v>
      </c>
    </row>
    <row r="121" spans="1:9" ht="12.75" customHeight="1" x14ac:dyDescent="0.2">
      <c r="A121" s="263" t="s">
        <v>162</v>
      </c>
      <c r="B121" s="263"/>
      <c r="C121" s="263"/>
      <c r="D121" s="263"/>
      <c r="E121" s="263"/>
      <c r="F121" s="263"/>
      <c r="G121" s="15">
        <v>113</v>
      </c>
      <c r="H121" s="33">
        <v>285262246</v>
      </c>
      <c r="I121" s="33">
        <v>733061607</v>
      </c>
    </row>
    <row r="122" spans="1:9" ht="12.75" customHeight="1" x14ac:dyDescent="0.2">
      <c r="A122" s="263" t="s">
        <v>163</v>
      </c>
      <c r="B122" s="263"/>
      <c r="C122" s="263"/>
      <c r="D122" s="263"/>
      <c r="E122" s="263"/>
      <c r="F122" s="263"/>
      <c r="G122" s="15">
        <v>114</v>
      </c>
      <c r="H122" s="33">
        <v>38363694</v>
      </c>
      <c r="I122" s="33">
        <v>69608737</v>
      </c>
    </row>
    <row r="123" spans="1:9" ht="12.75" customHeight="1" x14ac:dyDescent="0.2">
      <c r="A123" s="263" t="s">
        <v>164</v>
      </c>
      <c r="B123" s="263"/>
      <c r="C123" s="263"/>
      <c r="D123" s="263"/>
      <c r="E123" s="263"/>
      <c r="F123" s="263"/>
      <c r="G123" s="15">
        <v>115</v>
      </c>
      <c r="H123" s="33">
        <v>145722270</v>
      </c>
      <c r="I123" s="33">
        <v>61808783</v>
      </c>
    </row>
    <row r="124" spans="1:9" x14ac:dyDescent="0.2">
      <c r="A124" s="263" t="s">
        <v>165</v>
      </c>
      <c r="B124" s="263"/>
      <c r="C124" s="263"/>
      <c r="D124" s="263"/>
      <c r="E124" s="263"/>
      <c r="F124" s="263"/>
      <c r="G124" s="15">
        <v>116</v>
      </c>
      <c r="H124" s="33">
        <v>0</v>
      </c>
      <c r="I124" s="33">
        <v>6625196</v>
      </c>
    </row>
    <row r="125" spans="1:9" x14ac:dyDescent="0.2">
      <c r="A125" s="263" t="s">
        <v>166</v>
      </c>
      <c r="B125" s="263"/>
      <c r="C125" s="263"/>
      <c r="D125" s="263"/>
      <c r="E125" s="263"/>
      <c r="F125" s="263"/>
      <c r="G125" s="15">
        <v>117</v>
      </c>
      <c r="H125" s="33">
        <v>29133042</v>
      </c>
      <c r="I125" s="33">
        <v>19186775</v>
      </c>
    </row>
    <row r="126" spans="1:9" x14ac:dyDescent="0.2">
      <c r="A126" s="263" t="s">
        <v>167</v>
      </c>
      <c r="B126" s="263"/>
      <c r="C126" s="263"/>
      <c r="D126" s="263"/>
      <c r="E126" s="263"/>
      <c r="F126" s="263"/>
      <c r="G126" s="15">
        <v>118</v>
      </c>
      <c r="H126" s="33">
        <v>12309349</v>
      </c>
      <c r="I126" s="33">
        <v>6130006</v>
      </c>
    </row>
    <row r="127" spans="1:9" x14ac:dyDescent="0.2">
      <c r="A127" s="263" t="s">
        <v>168</v>
      </c>
      <c r="B127" s="263"/>
      <c r="C127" s="263"/>
      <c r="D127" s="263"/>
      <c r="E127" s="263"/>
      <c r="F127" s="263"/>
      <c r="G127" s="15">
        <v>119</v>
      </c>
      <c r="H127" s="33">
        <v>389276</v>
      </c>
      <c r="I127" s="33">
        <v>389276</v>
      </c>
    </row>
    <row r="128" spans="1:9" x14ac:dyDescent="0.2">
      <c r="A128" s="263" t="s">
        <v>169</v>
      </c>
      <c r="B128" s="263"/>
      <c r="C128" s="263"/>
      <c r="D128" s="263"/>
      <c r="E128" s="263"/>
      <c r="F128" s="263"/>
      <c r="G128" s="15">
        <v>120</v>
      </c>
      <c r="H128" s="33">
        <v>0</v>
      </c>
      <c r="I128" s="33">
        <v>0</v>
      </c>
    </row>
    <row r="129" spans="1:9" x14ac:dyDescent="0.2">
      <c r="A129" s="263" t="s">
        <v>170</v>
      </c>
      <c r="B129" s="263"/>
      <c r="C129" s="263"/>
      <c r="D129" s="263"/>
      <c r="E129" s="263"/>
      <c r="F129" s="263"/>
      <c r="G129" s="15">
        <v>121</v>
      </c>
      <c r="H129" s="33">
        <v>12383396</v>
      </c>
      <c r="I129" s="33">
        <v>32322810</v>
      </c>
    </row>
    <row r="130" spans="1:9" ht="22.35" customHeight="1" x14ac:dyDescent="0.2">
      <c r="A130" s="264" t="s">
        <v>171</v>
      </c>
      <c r="B130" s="264"/>
      <c r="C130" s="264"/>
      <c r="D130" s="264"/>
      <c r="E130" s="264"/>
      <c r="F130" s="264"/>
      <c r="G130" s="15">
        <v>122</v>
      </c>
      <c r="H130" s="33">
        <v>77494945</v>
      </c>
      <c r="I130" s="33">
        <v>72820787</v>
      </c>
    </row>
    <row r="131" spans="1:9" x14ac:dyDescent="0.2">
      <c r="A131" s="265" t="s">
        <v>172</v>
      </c>
      <c r="B131" s="265"/>
      <c r="C131" s="265"/>
      <c r="D131" s="265"/>
      <c r="E131" s="265"/>
      <c r="F131" s="265"/>
      <c r="G131" s="16">
        <v>123</v>
      </c>
      <c r="H131" s="34">
        <f>H75+H96+H103+H115+H130</f>
        <v>6495302583</v>
      </c>
      <c r="I131" s="34">
        <f>I75+I96+I103+I115+I130</f>
        <v>6879583080</v>
      </c>
    </row>
    <row r="132" spans="1:9" x14ac:dyDescent="0.2">
      <c r="A132" s="264" t="s">
        <v>173</v>
      </c>
      <c r="B132" s="264"/>
      <c r="C132" s="264"/>
      <c r="D132" s="264"/>
      <c r="E132" s="264"/>
      <c r="F132" s="264"/>
      <c r="G132" s="15">
        <v>124</v>
      </c>
      <c r="H132" s="126">
        <v>54355927</v>
      </c>
      <c r="I132" s="126">
        <v>54261380</v>
      </c>
    </row>
  </sheetData>
  <sheetProtection algorithmName="SHA-512" hashValue="FN3IUILRFIpfg1jWU7pKwb4U0awhWkaf0j1gOJadG32VUrxooWWOIh+wk+Ncx+5W8NWObv9kWlHb7n6MEbbaiA==" saltValue="KOoYDXCYzEDnaqSGh2dth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Incorrect entry" error="You can enter only whole numbers or a zero" sqref="H75:I75 H77:I89 H92:I92 H95:I95">
      <formula1>999999999999</formula1>
    </dataValidation>
    <dataValidation type="whole" operator="greaterThanOrEqual" allowBlank="1" showInputMessage="1" showErrorMessage="1" errorTitle="Incorrect entry" error="You can enter only positive whole numbers or a zero" sqref="H8:I73 H96:I132 H93:I94 H90:I91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topLeftCell="A82" zoomScaleNormal="100" zoomScaleSheetLayoutView="110" workbookViewId="0">
      <selection activeCell="J100" sqref="J100"/>
    </sheetView>
  </sheetViews>
  <sheetFormatPr defaultRowHeight="12.75" x14ac:dyDescent="0.2"/>
  <cols>
    <col min="1" max="7" width="9.140625" style="17"/>
    <col min="8" max="11" width="14.7109375"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98" t="s">
        <v>174</v>
      </c>
      <c r="B1" s="271"/>
      <c r="C1" s="271"/>
      <c r="D1" s="271"/>
      <c r="E1" s="271"/>
      <c r="F1" s="271"/>
      <c r="G1" s="271"/>
      <c r="H1" s="271"/>
      <c r="I1" s="271"/>
    </row>
    <row r="2" spans="1:11" x14ac:dyDescent="0.2">
      <c r="A2" s="297" t="s">
        <v>530</v>
      </c>
      <c r="B2" s="273"/>
      <c r="C2" s="273"/>
      <c r="D2" s="273"/>
      <c r="E2" s="273"/>
      <c r="F2" s="273"/>
      <c r="G2" s="273"/>
      <c r="H2" s="273"/>
      <c r="I2" s="273"/>
      <c r="J2" s="120"/>
      <c r="K2" s="120"/>
    </row>
    <row r="3" spans="1:11" x14ac:dyDescent="0.2">
      <c r="A3" s="302" t="s">
        <v>175</v>
      </c>
      <c r="B3" s="303"/>
      <c r="C3" s="303"/>
      <c r="D3" s="303"/>
      <c r="E3" s="303"/>
      <c r="F3" s="303"/>
      <c r="G3" s="303"/>
      <c r="H3" s="303"/>
      <c r="I3" s="303"/>
      <c r="J3" s="304"/>
      <c r="K3" s="304"/>
    </row>
    <row r="4" spans="1:11" x14ac:dyDescent="0.2">
      <c r="A4" s="305" t="s">
        <v>527</v>
      </c>
      <c r="B4" s="306"/>
      <c r="C4" s="306"/>
      <c r="D4" s="306"/>
      <c r="E4" s="306"/>
      <c r="F4" s="306"/>
      <c r="G4" s="306"/>
      <c r="H4" s="306"/>
      <c r="I4" s="306"/>
      <c r="J4" s="307"/>
      <c r="K4" s="307"/>
    </row>
    <row r="5" spans="1:11" ht="22.35" customHeight="1" x14ac:dyDescent="0.2">
      <c r="A5" s="299" t="s">
        <v>176</v>
      </c>
      <c r="B5" s="282"/>
      <c r="C5" s="282"/>
      <c r="D5" s="282"/>
      <c r="E5" s="282"/>
      <c r="F5" s="282"/>
      <c r="G5" s="299" t="s">
        <v>177</v>
      </c>
      <c r="H5" s="300" t="s">
        <v>178</v>
      </c>
      <c r="I5" s="301"/>
      <c r="J5" s="300" t="s">
        <v>179</v>
      </c>
      <c r="K5" s="301"/>
    </row>
    <row r="6" spans="1:11" x14ac:dyDescent="0.2">
      <c r="A6" s="282"/>
      <c r="B6" s="282"/>
      <c r="C6" s="282"/>
      <c r="D6" s="282"/>
      <c r="E6" s="282"/>
      <c r="F6" s="282"/>
      <c r="G6" s="282"/>
      <c r="H6" s="19" t="s">
        <v>180</v>
      </c>
      <c r="I6" s="19" t="s">
        <v>181</v>
      </c>
      <c r="J6" s="19" t="s">
        <v>182</v>
      </c>
      <c r="K6" s="19" t="s">
        <v>183</v>
      </c>
    </row>
    <row r="7" spans="1:11" x14ac:dyDescent="0.2">
      <c r="A7" s="308">
        <v>1</v>
      </c>
      <c r="B7" s="280"/>
      <c r="C7" s="280"/>
      <c r="D7" s="280"/>
      <c r="E7" s="280"/>
      <c r="F7" s="280"/>
      <c r="G7" s="18">
        <v>2</v>
      </c>
      <c r="H7" s="19">
        <v>3</v>
      </c>
      <c r="I7" s="19">
        <v>4</v>
      </c>
      <c r="J7" s="19">
        <v>5</v>
      </c>
      <c r="K7" s="19">
        <v>6</v>
      </c>
    </row>
    <row r="8" spans="1:11" x14ac:dyDescent="0.2">
      <c r="A8" s="291" t="s">
        <v>184</v>
      </c>
      <c r="B8" s="291"/>
      <c r="C8" s="291"/>
      <c r="D8" s="291"/>
      <c r="E8" s="291"/>
      <c r="F8" s="291"/>
      <c r="G8" s="20">
        <v>125</v>
      </c>
      <c r="H8" s="37">
        <f>SUM(H9:H13)</f>
        <v>2207678790</v>
      </c>
      <c r="I8" s="37">
        <f>SUM(I9:I13)</f>
        <v>170214155</v>
      </c>
      <c r="J8" s="37">
        <f>SUM(J9:J13)</f>
        <v>675610635</v>
      </c>
      <c r="K8" s="37">
        <f>SUM(K9:K13)</f>
        <v>22464169</v>
      </c>
    </row>
    <row r="9" spans="1:11" x14ac:dyDescent="0.2">
      <c r="A9" s="263" t="s">
        <v>185</v>
      </c>
      <c r="B9" s="263"/>
      <c r="C9" s="263"/>
      <c r="D9" s="263"/>
      <c r="E9" s="263"/>
      <c r="F9" s="263"/>
      <c r="G9" s="15">
        <v>126</v>
      </c>
      <c r="H9" s="33">
        <v>0</v>
      </c>
      <c r="I9" s="33">
        <v>0</v>
      </c>
      <c r="J9" s="33">
        <v>0</v>
      </c>
      <c r="K9" s="33">
        <v>0</v>
      </c>
    </row>
    <row r="10" spans="1:11" x14ac:dyDescent="0.2">
      <c r="A10" s="263" t="s">
        <v>186</v>
      </c>
      <c r="B10" s="263"/>
      <c r="C10" s="263"/>
      <c r="D10" s="263"/>
      <c r="E10" s="263"/>
      <c r="F10" s="263"/>
      <c r="G10" s="15">
        <v>127</v>
      </c>
      <c r="H10" s="33">
        <v>2139319744</v>
      </c>
      <c r="I10" s="33">
        <v>121726773</v>
      </c>
      <c r="J10" s="33">
        <v>642478457</v>
      </c>
      <c r="K10" s="33">
        <f>+J10-634422045</f>
        <v>8056412</v>
      </c>
    </row>
    <row r="11" spans="1:11" x14ac:dyDescent="0.2">
      <c r="A11" s="263" t="s">
        <v>187</v>
      </c>
      <c r="B11" s="263"/>
      <c r="C11" s="263"/>
      <c r="D11" s="263"/>
      <c r="E11" s="263"/>
      <c r="F11" s="263"/>
      <c r="G11" s="15">
        <v>128</v>
      </c>
      <c r="H11" s="33">
        <v>510082</v>
      </c>
      <c r="I11" s="33">
        <v>130838</v>
      </c>
      <c r="J11" s="33">
        <v>460699</v>
      </c>
      <c r="K11" s="33">
        <f>+J11-373352</f>
        <v>87347</v>
      </c>
    </row>
    <row r="12" spans="1:11" x14ac:dyDescent="0.2">
      <c r="A12" s="263" t="s">
        <v>188</v>
      </c>
      <c r="B12" s="263"/>
      <c r="C12" s="263"/>
      <c r="D12" s="263"/>
      <c r="E12" s="263"/>
      <c r="F12" s="263"/>
      <c r="G12" s="15">
        <v>129</v>
      </c>
      <c r="H12" s="33">
        <v>0</v>
      </c>
      <c r="I12" s="33">
        <v>0</v>
      </c>
      <c r="J12" s="33">
        <v>0</v>
      </c>
      <c r="K12" s="33">
        <v>0</v>
      </c>
    </row>
    <row r="13" spans="1:11" x14ac:dyDescent="0.2">
      <c r="A13" s="263" t="s">
        <v>189</v>
      </c>
      <c r="B13" s="263"/>
      <c r="C13" s="263"/>
      <c r="D13" s="263"/>
      <c r="E13" s="263"/>
      <c r="F13" s="263"/>
      <c r="G13" s="15">
        <v>130</v>
      </c>
      <c r="H13" s="33">
        <v>67848964</v>
      </c>
      <c r="I13" s="33">
        <v>48356544</v>
      </c>
      <c r="J13" s="33">
        <v>32671479</v>
      </c>
      <c r="K13" s="33">
        <f>+J13-18351069</f>
        <v>14320410</v>
      </c>
    </row>
    <row r="14" spans="1:11" ht="22.35" customHeight="1" x14ac:dyDescent="0.2">
      <c r="A14" s="291" t="s">
        <v>190</v>
      </c>
      <c r="B14" s="291"/>
      <c r="C14" s="291"/>
      <c r="D14" s="291"/>
      <c r="E14" s="291"/>
      <c r="F14" s="291"/>
      <c r="G14" s="20">
        <v>131</v>
      </c>
      <c r="H14" s="37">
        <f>H15+H16+H20+H24+H25+H26+H29+H36</f>
        <v>1913825576</v>
      </c>
      <c r="I14" s="37">
        <f>I15+I16+I20+I24+I25+I26+I29+I36</f>
        <v>399600042</v>
      </c>
      <c r="J14" s="37">
        <f>J15+J16+J20+J24+J25+J26+J29+J36</f>
        <v>1070375000</v>
      </c>
      <c r="K14" s="37">
        <f>K15+K16+K20+K24+K25+K26+K29+K36</f>
        <v>214416217</v>
      </c>
    </row>
    <row r="15" spans="1:11" x14ac:dyDescent="0.2">
      <c r="A15" s="263" t="s">
        <v>191</v>
      </c>
      <c r="B15" s="263"/>
      <c r="C15" s="263"/>
      <c r="D15" s="263"/>
      <c r="E15" s="263"/>
      <c r="F15" s="263"/>
      <c r="G15" s="15">
        <v>132</v>
      </c>
      <c r="H15" s="33">
        <v>0</v>
      </c>
      <c r="I15" s="33">
        <v>0</v>
      </c>
      <c r="J15" s="33">
        <v>0</v>
      </c>
      <c r="K15" s="33">
        <v>0</v>
      </c>
    </row>
    <row r="16" spans="1:11" x14ac:dyDescent="0.2">
      <c r="A16" s="292" t="s">
        <v>192</v>
      </c>
      <c r="B16" s="292"/>
      <c r="C16" s="292"/>
      <c r="D16" s="292"/>
      <c r="E16" s="292"/>
      <c r="F16" s="292"/>
      <c r="G16" s="20">
        <v>133</v>
      </c>
      <c r="H16" s="37">
        <f>SUM(H17:H19)</f>
        <v>609249061</v>
      </c>
      <c r="I16" s="37">
        <f>SUM(I17:I19)</f>
        <v>81493493</v>
      </c>
      <c r="J16" s="37">
        <f>SUM(J17:J19)</f>
        <v>254642998</v>
      </c>
      <c r="K16" s="37">
        <f>SUM(K17:K19)</f>
        <v>40535117</v>
      </c>
    </row>
    <row r="17" spans="1:11" x14ac:dyDescent="0.2">
      <c r="A17" s="293" t="s">
        <v>193</v>
      </c>
      <c r="B17" s="293"/>
      <c r="C17" s="293"/>
      <c r="D17" s="293"/>
      <c r="E17" s="293"/>
      <c r="F17" s="293"/>
      <c r="G17" s="15">
        <v>134</v>
      </c>
      <c r="H17" s="33">
        <v>364623025</v>
      </c>
      <c r="I17" s="33">
        <v>40181243</v>
      </c>
      <c r="J17" s="33">
        <v>136855464</v>
      </c>
      <c r="K17" s="33">
        <f>+J17-122407365</f>
        <v>14448099</v>
      </c>
    </row>
    <row r="18" spans="1:11" x14ac:dyDescent="0.2">
      <c r="A18" s="293" t="s">
        <v>194</v>
      </c>
      <c r="B18" s="293"/>
      <c r="C18" s="293"/>
      <c r="D18" s="293"/>
      <c r="E18" s="293"/>
      <c r="F18" s="293"/>
      <c r="G18" s="15">
        <v>135</v>
      </c>
      <c r="H18" s="33">
        <v>4812122</v>
      </c>
      <c r="I18" s="33">
        <v>145550</v>
      </c>
      <c r="J18" s="33">
        <v>4306456</v>
      </c>
      <c r="K18" s="33">
        <f>+J18-3227755</f>
        <v>1078701</v>
      </c>
    </row>
    <row r="19" spans="1:11" x14ac:dyDescent="0.2">
      <c r="A19" s="293" t="s">
        <v>195</v>
      </c>
      <c r="B19" s="293"/>
      <c r="C19" s="293"/>
      <c r="D19" s="293"/>
      <c r="E19" s="293"/>
      <c r="F19" s="293"/>
      <c r="G19" s="15">
        <v>136</v>
      </c>
      <c r="H19" s="33">
        <v>239813914</v>
      </c>
      <c r="I19" s="33">
        <v>41166700</v>
      </c>
      <c r="J19" s="33">
        <v>113481078</v>
      </c>
      <c r="K19" s="33">
        <f>+J19-88472761</f>
        <v>25008317</v>
      </c>
    </row>
    <row r="20" spans="1:11" x14ac:dyDescent="0.2">
      <c r="A20" s="292" t="s">
        <v>196</v>
      </c>
      <c r="B20" s="292"/>
      <c r="C20" s="292"/>
      <c r="D20" s="292"/>
      <c r="E20" s="292"/>
      <c r="F20" s="292"/>
      <c r="G20" s="20">
        <v>137</v>
      </c>
      <c r="H20" s="37">
        <f>SUM(H21:H23)</f>
        <v>583409043</v>
      </c>
      <c r="I20" s="37">
        <f>SUM(I21:I23)</f>
        <v>98681099</v>
      </c>
      <c r="J20" s="37">
        <f>SUM(J21:J23)</f>
        <v>189951093</v>
      </c>
      <c r="K20" s="37">
        <f>SUM(K21:K23)</f>
        <v>8233254</v>
      </c>
    </row>
    <row r="21" spans="1:11" x14ac:dyDescent="0.2">
      <c r="A21" s="293" t="s">
        <v>197</v>
      </c>
      <c r="B21" s="293"/>
      <c r="C21" s="293"/>
      <c r="D21" s="293"/>
      <c r="E21" s="293"/>
      <c r="F21" s="293"/>
      <c r="G21" s="15">
        <v>138</v>
      </c>
      <c r="H21" s="33">
        <v>363407404</v>
      </c>
      <c r="I21" s="33">
        <v>67131213</v>
      </c>
      <c r="J21" s="33">
        <v>122043480</v>
      </c>
      <c r="K21" s="33">
        <f>+J21-106527944</f>
        <v>15515536</v>
      </c>
    </row>
    <row r="22" spans="1:11" x14ac:dyDescent="0.2">
      <c r="A22" s="293" t="s">
        <v>198</v>
      </c>
      <c r="B22" s="293"/>
      <c r="C22" s="293"/>
      <c r="D22" s="293"/>
      <c r="E22" s="293"/>
      <c r="F22" s="293"/>
      <c r="G22" s="15">
        <v>139</v>
      </c>
      <c r="H22" s="33">
        <v>144444646</v>
      </c>
      <c r="I22" s="33">
        <v>18933389</v>
      </c>
      <c r="J22" s="33">
        <v>46270696</v>
      </c>
      <c r="K22" s="33">
        <v>-3660131</v>
      </c>
    </row>
    <row r="23" spans="1:11" x14ac:dyDescent="0.2">
      <c r="A23" s="293" t="s">
        <v>199</v>
      </c>
      <c r="B23" s="293"/>
      <c r="C23" s="293"/>
      <c r="D23" s="293"/>
      <c r="E23" s="293"/>
      <c r="F23" s="293"/>
      <c r="G23" s="15">
        <v>140</v>
      </c>
      <c r="H23" s="33">
        <v>75556993</v>
      </c>
      <c r="I23" s="33">
        <v>12616497</v>
      </c>
      <c r="J23" s="33">
        <v>21636917</v>
      </c>
      <c r="K23" s="33">
        <v>-3622151</v>
      </c>
    </row>
    <row r="24" spans="1:11" x14ac:dyDescent="0.2">
      <c r="A24" s="263" t="s">
        <v>200</v>
      </c>
      <c r="B24" s="263"/>
      <c r="C24" s="263"/>
      <c r="D24" s="263"/>
      <c r="E24" s="263"/>
      <c r="F24" s="263"/>
      <c r="G24" s="15">
        <v>141</v>
      </c>
      <c r="H24" s="33">
        <v>474514405</v>
      </c>
      <c r="I24" s="33">
        <v>117622932</v>
      </c>
      <c r="J24" s="33">
        <v>496444044</v>
      </c>
      <c r="K24" s="33">
        <f>+J24-376641378</f>
        <v>119802666</v>
      </c>
    </row>
    <row r="25" spans="1:11" x14ac:dyDescent="0.2">
      <c r="A25" s="263" t="s">
        <v>201</v>
      </c>
      <c r="B25" s="263"/>
      <c r="C25" s="263"/>
      <c r="D25" s="263"/>
      <c r="E25" s="263"/>
      <c r="F25" s="263"/>
      <c r="G25" s="15">
        <v>142</v>
      </c>
      <c r="H25" s="33">
        <v>197392249</v>
      </c>
      <c r="I25" s="33">
        <v>63553911</v>
      </c>
      <c r="J25" s="33">
        <v>89097655</v>
      </c>
      <c r="K25" s="33">
        <f>+J25-78044495</f>
        <v>11053160</v>
      </c>
    </row>
    <row r="26" spans="1:11" x14ac:dyDescent="0.2">
      <c r="A26" s="292" t="s">
        <v>202</v>
      </c>
      <c r="B26" s="292"/>
      <c r="C26" s="292"/>
      <c r="D26" s="292"/>
      <c r="E26" s="292"/>
      <c r="F26" s="292"/>
      <c r="G26" s="20">
        <v>143</v>
      </c>
      <c r="H26" s="37">
        <f>H27+H28</f>
        <v>587773</v>
      </c>
      <c r="I26" s="37">
        <f>I27+I28</f>
        <v>541338</v>
      </c>
      <c r="J26" s="37">
        <f>J27+J28</f>
        <v>1509899</v>
      </c>
      <c r="K26" s="37">
        <f>K27+K28</f>
        <v>664572</v>
      </c>
    </row>
    <row r="27" spans="1:11" x14ac:dyDescent="0.2">
      <c r="A27" s="293" t="s">
        <v>203</v>
      </c>
      <c r="B27" s="293"/>
      <c r="C27" s="293"/>
      <c r="D27" s="293"/>
      <c r="E27" s="293"/>
      <c r="F27" s="293"/>
      <c r="G27" s="15">
        <v>144</v>
      </c>
      <c r="H27" s="33">
        <v>0</v>
      </c>
      <c r="I27" s="33">
        <v>0</v>
      </c>
      <c r="J27" s="33">
        <v>0</v>
      </c>
      <c r="K27" s="33">
        <v>0</v>
      </c>
    </row>
    <row r="28" spans="1:11" x14ac:dyDescent="0.2">
      <c r="A28" s="293" t="s">
        <v>204</v>
      </c>
      <c r="B28" s="293"/>
      <c r="C28" s="293"/>
      <c r="D28" s="293"/>
      <c r="E28" s="293"/>
      <c r="F28" s="293"/>
      <c r="G28" s="15">
        <v>145</v>
      </c>
      <c r="H28" s="33">
        <v>587773</v>
      </c>
      <c r="I28" s="33">
        <f>+H28-46435</f>
        <v>541338</v>
      </c>
      <c r="J28" s="33">
        <v>1509899</v>
      </c>
      <c r="K28" s="33">
        <f>+J28-845327</f>
        <v>664572</v>
      </c>
    </row>
    <row r="29" spans="1:11" x14ac:dyDescent="0.2">
      <c r="A29" s="292" t="s">
        <v>205</v>
      </c>
      <c r="B29" s="292"/>
      <c r="C29" s="292"/>
      <c r="D29" s="292"/>
      <c r="E29" s="292"/>
      <c r="F29" s="292"/>
      <c r="G29" s="20">
        <v>146</v>
      </c>
      <c r="H29" s="37">
        <f>SUM(H30:H35)</f>
        <v>8827807</v>
      </c>
      <c r="I29" s="37">
        <f>SUM(I30:I35)</f>
        <v>8749409</v>
      </c>
      <c r="J29" s="37">
        <f>SUM(J30:J35)</f>
        <v>28714012</v>
      </c>
      <c r="K29" s="37">
        <f>SUM(K30:K35)</f>
        <v>28714012</v>
      </c>
    </row>
    <row r="30" spans="1:11" x14ac:dyDescent="0.2">
      <c r="A30" s="293" t="s">
        <v>206</v>
      </c>
      <c r="B30" s="293"/>
      <c r="C30" s="293"/>
      <c r="D30" s="293"/>
      <c r="E30" s="293"/>
      <c r="F30" s="293"/>
      <c r="G30" s="15">
        <v>147</v>
      </c>
      <c r="H30" s="33">
        <v>4890058</v>
      </c>
      <c r="I30" s="33">
        <f>+H30-0</f>
        <v>4890058</v>
      </c>
      <c r="J30" s="33">
        <v>19091188</v>
      </c>
      <c r="K30" s="33">
        <f>+J30-0</f>
        <v>19091188</v>
      </c>
    </row>
    <row r="31" spans="1:11" x14ac:dyDescent="0.2">
      <c r="A31" s="293" t="s">
        <v>207</v>
      </c>
      <c r="B31" s="293"/>
      <c r="C31" s="293"/>
      <c r="D31" s="293"/>
      <c r="E31" s="293"/>
      <c r="F31" s="293"/>
      <c r="G31" s="15">
        <v>148</v>
      </c>
      <c r="H31" s="33">
        <v>0</v>
      </c>
      <c r="I31" s="33">
        <v>0</v>
      </c>
      <c r="J31" s="33">
        <v>0</v>
      </c>
      <c r="K31" s="33">
        <v>0</v>
      </c>
    </row>
    <row r="32" spans="1:11" x14ac:dyDescent="0.2">
      <c r="A32" s="293" t="s">
        <v>208</v>
      </c>
      <c r="B32" s="293"/>
      <c r="C32" s="293"/>
      <c r="D32" s="293"/>
      <c r="E32" s="293"/>
      <c r="F32" s="293"/>
      <c r="G32" s="15">
        <v>149</v>
      </c>
      <c r="H32" s="33">
        <v>3937749</v>
      </c>
      <c r="I32" s="33">
        <f>+H32-78398</f>
        <v>3859351</v>
      </c>
      <c r="J32" s="33">
        <v>9622824</v>
      </c>
      <c r="K32" s="33">
        <f>+J32-0</f>
        <v>9622824</v>
      </c>
    </row>
    <row r="33" spans="1:11" x14ac:dyDescent="0.2">
      <c r="A33" s="293" t="s">
        <v>209</v>
      </c>
      <c r="B33" s="293"/>
      <c r="C33" s="293"/>
      <c r="D33" s="293"/>
      <c r="E33" s="293"/>
      <c r="F33" s="293"/>
      <c r="G33" s="15">
        <v>150</v>
      </c>
      <c r="H33" s="33">
        <v>0</v>
      </c>
      <c r="I33" s="33">
        <v>0</v>
      </c>
      <c r="J33" s="33">
        <v>0</v>
      </c>
      <c r="K33" s="33">
        <v>0</v>
      </c>
    </row>
    <row r="34" spans="1:11" x14ac:dyDescent="0.2">
      <c r="A34" s="293" t="s">
        <v>210</v>
      </c>
      <c r="B34" s="293"/>
      <c r="C34" s="293"/>
      <c r="D34" s="293"/>
      <c r="E34" s="293"/>
      <c r="F34" s="293"/>
      <c r="G34" s="15">
        <v>151</v>
      </c>
      <c r="H34" s="33">
        <v>0</v>
      </c>
      <c r="I34" s="33">
        <v>0</v>
      </c>
      <c r="J34" s="33">
        <v>0</v>
      </c>
      <c r="K34" s="33">
        <v>0</v>
      </c>
    </row>
    <row r="35" spans="1:11" x14ac:dyDescent="0.2">
      <c r="A35" s="293" t="s">
        <v>211</v>
      </c>
      <c r="B35" s="293"/>
      <c r="C35" s="293"/>
      <c r="D35" s="293"/>
      <c r="E35" s="293"/>
      <c r="F35" s="293"/>
      <c r="G35" s="15">
        <v>152</v>
      </c>
      <c r="H35" s="33">
        <v>0</v>
      </c>
      <c r="I35" s="33">
        <v>0</v>
      </c>
      <c r="J35" s="33">
        <v>0</v>
      </c>
      <c r="K35" s="33">
        <v>0</v>
      </c>
    </row>
    <row r="36" spans="1:11" x14ac:dyDescent="0.2">
      <c r="A36" s="263" t="s">
        <v>212</v>
      </c>
      <c r="B36" s="263"/>
      <c r="C36" s="263"/>
      <c r="D36" s="263"/>
      <c r="E36" s="263"/>
      <c r="F36" s="263"/>
      <c r="G36" s="15">
        <v>153</v>
      </c>
      <c r="H36" s="33">
        <v>39845238</v>
      </c>
      <c r="I36" s="33">
        <v>28957860</v>
      </c>
      <c r="J36" s="33">
        <v>10015299</v>
      </c>
      <c r="K36" s="33">
        <f>+J36-4601863</f>
        <v>5413436</v>
      </c>
    </row>
    <row r="37" spans="1:11" x14ac:dyDescent="0.2">
      <c r="A37" s="291" t="s">
        <v>213</v>
      </c>
      <c r="B37" s="291"/>
      <c r="C37" s="291"/>
      <c r="D37" s="291"/>
      <c r="E37" s="291"/>
      <c r="F37" s="291"/>
      <c r="G37" s="20">
        <v>154</v>
      </c>
      <c r="H37" s="37">
        <f>SUM(H38:H47)</f>
        <v>10673119</v>
      </c>
      <c r="I37" s="37">
        <f>SUM(I38:I47)</f>
        <v>9053420</v>
      </c>
      <c r="J37" s="37">
        <f>SUM(J38:J47)</f>
        <v>21291138</v>
      </c>
      <c r="K37" s="37">
        <f>SUM(K38:K47)</f>
        <v>5055699</v>
      </c>
    </row>
    <row r="38" spans="1:11" ht="23.45" customHeight="1" x14ac:dyDescent="0.2">
      <c r="A38" s="263" t="s">
        <v>214</v>
      </c>
      <c r="B38" s="263"/>
      <c r="C38" s="263"/>
      <c r="D38" s="263"/>
      <c r="E38" s="263"/>
      <c r="F38" s="263"/>
      <c r="G38" s="15">
        <v>155</v>
      </c>
      <c r="H38" s="33">
        <v>0</v>
      </c>
      <c r="I38" s="33">
        <v>0</v>
      </c>
      <c r="J38" s="33">
        <v>0</v>
      </c>
      <c r="K38" s="33">
        <v>0</v>
      </c>
    </row>
    <row r="39" spans="1:11" ht="25.15" customHeight="1" x14ac:dyDescent="0.2">
      <c r="A39" s="263" t="s">
        <v>215</v>
      </c>
      <c r="B39" s="263"/>
      <c r="C39" s="263"/>
      <c r="D39" s="263"/>
      <c r="E39" s="263"/>
      <c r="F39" s="263"/>
      <c r="G39" s="15">
        <v>156</v>
      </c>
      <c r="H39" s="33">
        <v>0</v>
      </c>
      <c r="I39" s="33">
        <v>0</v>
      </c>
      <c r="J39" s="33">
        <v>0</v>
      </c>
      <c r="K39" s="33">
        <v>0</v>
      </c>
    </row>
    <row r="40" spans="1:11" ht="25.15" customHeight="1" x14ac:dyDescent="0.2">
      <c r="A40" s="263" t="s">
        <v>216</v>
      </c>
      <c r="B40" s="263"/>
      <c r="C40" s="263"/>
      <c r="D40" s="263"/>
      <c r="E40" s="263"/>
      <c r="F40" s="263"/>
      <c r="G40" s="15">
        <v>157</v>
      </c>
      <c r="H40" s="33">
        <v>0</v>
      </c>
      <c r="I40" s="33">
        <v>0</v>
      </c>
      <c r="J40" s="33">
        <v>0</v>
      </c>
      <c r="K40" s="33">
        <v>0</v>
      </c>
    </row>
    <row r="41" spans="1:11" ht="25.15" customHeight="1" x14ac:dyDescent="0.2">
      <c r="A41" s="263" t="s">
        <v>217</v>
      </c>
      <c r="B41" s="263"/>
      <c r="C41" s="263"/>
      <c r="D41" s="263"/>
      <c r="E41" s="263"/>
      <c r="F41" s="263"/>
      <c r="G41" s="15">
        <v>158</v>
      </c>
      <c r="H41" s="33">
        <v>0</v>
      </c>
      <c r="I41" s="33">
        <v>0</v>
      </c>
      <c r="J41" s="33">
        <v>0</v>
      </c>
      <c r="K41" s="33">
        <v>0</v>
      </c>
    </row>
    <row r="42" spans="1:11" ht="25.15" customHeight="1" x14ac:dyDescent="0.2">
      <c r="A42" s="263" t="s">
        <v>218</v>
      </c>
      <c r="B42" s="263"/>
      <c r="C42" s="263"/>
      <c r="D42" s="263"/>
      <c r="E42" s="263"/>
      <c r="F42" s="263"/>
      <c r="G42" s="15">
        <v>159</v>
      </c>
      <c r="H42" s="33">
        <v>0</v>
      </c>
      <c r="I42" s="33">
        <v>0</v>
      </c>
      <c r="J42" s="33">
        <v>0</v>
      </c>
      <c r="K42" s="33">
        <v>0</v>
      </c>
    </row>
    <row r="43" spans="1:11" x14ac:dyDescent="0.2">
      <c r="A43" s="263" t="s">
        <v>219</v>
      </c>
      <c r="B43" s="263"/>
      <c r="C43" s="263"/>
      <c r="D43" s="263"/>
      <c r="E43" s="263"/>
      <c r="F43" s="263"/>
      <c r="G43" s="15">
        <v>160</v>
      </c>
      <c r="H43" s="33">
        <v>0</v>
      </c>
      <c r="I43" s="33">
        <v>0</v>
      </c>
      <c r="J43" s="33">
        <v>0</v>
      </c>
      <c r="K43" s="33">
        <v>0</v>
      </c>
    </row>
    <row r="44" spans="1:11" x14ac:dyDescent="0.2">
      <c r="A44" s="263" t="s">
        <v>220</v>
      </c>
      <c r="B44" s="263"/>
      <c r="C44" s="263"/>
      <c r="D44" s="263"/>
      <c r="E44" s="263"/>
      <c r="F44" s="263"/>
      <c r="G44" s="15">
        <v>161</v>
      </c>
      <c r="H44" s="33">
        <v>654052</v>
      </c>
      <c r="I44" s="33">
        <v>237683</v>
      </c>
      <c r="J44" s="33">
        <v>674539</v>
      </c>
      <c r="K44" s="33">
        <v>479063</v>
      </c>
    </row>
    <row r="45" spans="1:11" x14ac:dyDescent="0.2">
      <c r="A45" s="263" t="s">
        <v>221</v>
      </c>
      <c r="B45" s="263"/>
      <c r="C45" s="263"/>
      <c r="D45" s="263"/>
      <c r="E45" s="263"/>
      <c r="F45" s="263"/>
      <c r="G45" s="15">
        <v>162</v>
      </c>
      <c r="H45" s="33">
        <v>4215065</v>
      </c>
      <c r="I45" s="33">
        <v>2155839</v>
      </c>
      <c r="J45" s="33">
        <v>889846</v>
      </c>
      <c r="K45" s="33">
        <v>3063357</v>
      </c>
    </row>
    <row r="46" spans="1:11" x14ac:dyDescent="0.2">
      <c r="A46" s="263" t="s">
        <v>222</v>
      </c>
      <c r="B46" s="263"/>
      <c r="C46" s="263"/>
      <c r="D46" s="263"/>
      <c r="E46" s="263"/>
      <c r="F46" s="263"/>
      <c r="G46" s="15">
        <v>163</v>
      </c>
      <c r="H46" s="33">
        <v>0</v>
      </c>
      <c r="I46" s="33">
        <v>5759796</v>
      </c>
      <c r="J46" s="33">
        <v>0</v>
      </c>
      <c r="K46" s="33">
        <v>0</v>
      </c>
    </row>
    <row r="47" spans="1:11" x14ac:dyDescent="0.2">
      <c r="A47" s="263" t="s">
        <v>223</v>
      </c>
      <c r="B47" s="263"/>
      <c r="C47" s="263"/>
      <c r="D47" s="263"/>
      <c r="E47" s="263"/>
      <c r="F47" s="263"/>
      <c r="G47" s="15">
        <v>164</v>
      </c>
      <c r="H47" s="33">
        <v>5804002</v>
      </c>
      <c r="I47" s="33">
        <v>900102</v>
      </c>
      <c r="J47" s="33">
        <v>19726753</v>
      </c>
      <c r="K47" s="33">
        <v>1513279</v>
      </c>
    </row>
    <row r="48" spans="1:11" x14ac:dyDescent="0.2">
      <c r="A48" s="291" t="s">
        <v>224</v>
      </c>
      <c r="B48" s="291"/>
      <c r="C48" s="291"/>
      <c r="D48" s="291"/>
      <c r="E48" s="291"/>
      <c r="F48" s="291"/>
      <c r="G48" s="20">
        <v>165</v>
      </c>
      <c r="H48" s="37">
        <f>SUM(H49:H55)</f>
        <v>72530819</v>
      </c>
      <c r="I48" s="37">
        <f>SUM(I49:I55)</f>
        <v>26830658</v>
      </c>
      <c r="J48" s="37">
        <f>SUM(J49:J55)</f>
        <v>125931773</v>
      </c>
      <c r="K48" s="37">
        <f>SUM(K49:K55)</f>
        <v>20567950</v>
      </c>
    </row>
    <row r="49" spans="1:11" ht="25.15" customHeight="1" x14ac:dyDescent="0.2">
      <c r="A49" s="263" t="s">
        <v>225</v>
      </c>
      <c r="B49" s="263"/>
      <c r="C49" s="263"/>
      <c r="D49" s="263"/>
      <c r="E49" s="263"/>
      <c r="F49" s="263"/>
      <c r="G49" s="15">
        <v>166</v>
      </c>
      <c r="H49" s="33">
        <v>0</v>
      </c>
      <c r="I49" s="33">
        <v>0</v>
      </c>
      <c r="J49" s="33">
        <v>0</v>
      </c>
      <c r="K49" s="33">
        <v>0</v>
      </c>
    </row>
    <row r="50" spans="1:11" ht="24" customHeight="1" x14ac:dyDescent="0.2">
      <c r="A50" s="287" t="s">
        <v>226</v>
      </c>
      <c r="B50" s="287"/>
      <c r="C50" s="287"/>
      <c r="D50" s="287"/>
      <c r="E50" s="287"/>
      <c r="F50" s="287"/>
      <c r="G50" s="15">
        <v>167</v>
      </c>
      <c r="H50" s="33">
        <v>0</v>
      </c>
      <c r="I50" s="33">
        <v>0</v>
      </c>
      <c r="J50" s="33">
        <v>0</v>
      </c>
      <c r="K50" s="33">
        <v>0</v>
      </c>
    </row>
    <row r="51" spans="1:11" x14ac:dyDescent="0.2">
      <c r="A51" s="287" t="s">
        <v>227</v>
      </c>
      <c r="B51" s="287"/>
      <c r="C51" s="287"/>
      <c r="D51" s="287"/>
      <c r="E51" s="287"/>
      <c r="F51" s="287"/>
      <c r="G51" s="15">
        <v>168</v>
      </c>
      <c r="H51" s="33">
        <v>55020340</v>
      </c>
      <c r="I51" s="33">
        <v>12995682</v>
      </c>
      <c r="J51" s="33">
        <v>63062608</v>
      </c>
      <c r="K51" s="33">
        <v>17812387</v>
      </c>
    </row>
    <row r="52" spans="1:11" x14ac:dyDescent="0.2">
      <c r="A52" s="287" t="s">
        <v>228</v>
      </c>
      <c r="B52" s="287"/>
      <c r="C52" s="287"/>
      <c r="D52" s="287"/>
      <c r="E52" s="287"/>
      <c r="F52" s="287"/>
      <c r="G52" s="15">
        <v>169</v>
      </c>
      <c r="H52" s="33">
        <v>4868851</v>
      </c>
      <c r="I52" s="33">
        <v>13149430</v>
      </c>
      <c r="J52" s="33">
        <v>41917880</v>
      </c>
      <c r="K52" s="33">
        <v>588209</v>
      </c>
    </row>
    <row r="53" spans="1:11" x14ac:dyDescent="0.2">
      <c r="A53" s="287" t="s">
        <v>229</v>
      </c>
      <c r="B53" s="287"/>
      <c r="C53" s="287"/>
      <c r="D53" s="287"/>
      <c r="E53" s="287"/>
      <c r="F53" s="287"/>
      <c r="G53" s="15">
        <v>170</v>
      </c>
      <c r="H53" s="33">
        <v>10651214</v>
      </c>
      <c r="I53" s="33">
        <v>0</v>
      </c>
      <c r="J53" s="33">
        <v>17843787</v>
      </c>
      <c r="K53" s="33">
        <v>75960</v>
      </c>
    </row>
    <row r="54" spans="1:11" x14ac:dyDescent="0.2">
      <c r="A54" s="287" t="s">
        <v>230</v>
      </c>
      <c r="B54" s="287"/>
      <c r="C54" s="287"/>
      <c r="D54" s="287"/>
      <c r="E54" s="287"/>
      <c r="F54" s="287"/>
      <c r="G54" s="15">
        <v>171</v>
      </c>
      <c r="H54" s="33">
        <v>1690</v>
      </c>
      <c r="I54" s="33">
        <v>0</v>
      </c>
      <c r="J54" s="33">
        <v>0</v>
      </c>
      <c r="K54" s="33">
        <v>0</v>
      </c>
    </row>
    <row r="55" spans="1:11" x14ac:dyDescent="0.2">
      <c r="A55" s="287" t="s">
        <v>231</v>
      </c>
      <c r="B55" s="287"/>
      <c r="C55" s="287"/>
      <c r="D55" s="287"/>
      <c r="E55" s="287"/>
      <c r="F55" s="287"/>
      <c r="G55" s="15">
        <v>172</v>
      </c>
      <c r="H55" s="33">
        <v>1988724</v>
      </c>
      <c r="I55" s="33">
        <v>685546</v>
      </c>
      <c r="J55" s="33">
        <v>3107498</v>
      </c>
      <c r="K55" s="33">
        <v>2091394</v>
      </c>
    </row>
    <row r="56" spans="1:11" ht="22.35" customHeight="1" x14ac:dyDescent="0.2">
      <c r="A56" s="296" t="s">
        <v>232</v>
      </c>
      <c r="B56" s="296"/>
      <c r="C56" s="296"/>
      <c r="D56" s="296"/>
      <c r="E56" s="296"/>
      <c r="F56" s="296"/>
      <c r="G56" s="15">
        <v>173</v>
      </c>
      <c r="H56" s="33">
        <v>476257</v>
      </c>
      <c r="I56" s="33">
        <v>-2683664</v>
      </c>
      <c r="J56" s="33">
        <v>0</v>
      </c>
      <c r="K56" s="33">
        <v>0</v>
      </c>
    </row>
    <row r="57" spans="1:11" x14ac:dyDescent="0.2">
      <c r="A57" s="296" t="s">
        <v>233</v>
      </c>
      <c r="B57" s="296"/>
      <c r="C57" s="296"/>
      <c r="D57" s="296"/>
      <c r="E57" s="296"/>
      <c r="F57" s="296"/>
      <c r="G57" s="15">
        <v>174</v>
      </c>
      <c r="H57" s="33">
        <v>0</v>
      </c>
      <c r="I57" s="33">
        <v>0</v>
      </c>
      <c r="J57" s="33">
        <v>0</v>
      </c>
      <c r="K57" s="33">
        <v>0</v>
      </c>
    </row>
    <row r="58" spans="1:11" ht="24.6" customHeight="1" x14ac:dyDescent="0.2">
      <c r="A58" s="296" t="s">
        <v>234</v>
      </c>
      <c r="B58" s="296"/>
      <c r="C58" s="296"/>
      <c r="D58" s="296"/>
      <c r="E58" s="296"/>
      <c r="F58" s="296"/>
      <c r="G58" s="15">
        <v>175</v>
      </c>
      <c r="H58" s="33">
        <v>0</v>
      </c>
      <c r="I58" s="33">
        <v>0</v>
      </c>
      <c r="J58" s="33">
        <v>1643580</v>
      </c>
      <c r="K58" s="33">
        <v>620757</v>
      </c>
    </row>
    <row r="59" spans="1:11" x14ac:dyDescent="0.2">
      <c r="A59" s="296" t="s">
        <v>235</v>
      </c>
      <c r="B59" s="296"/>
      <c r="C59" s="296"/>
      <c r="D59" s="296"/>
      <c r="E59" s="296"/>
      <c r="F59" s="296"/>
      <c r="G59" s="15">
        <v>176</v>
      </c>
      <c r="H59" s="33">
        <v>0</v>
      </c>
      <c r="I59" s="33">
        <v>0</v>
      </c>
      <c r="J59" s="33">
        <v>0</v>
      </c>
      <c r="K59" s="33">
        <v>0</v>
      </c>
    </row>
    <row r="60" spans="1:11" x14ac:dyDescent="0.2">
      <c r="A60" s="291" t="s">
        <v>236</v>
      </c>
      <c r="B60" s="291"/>
      <c r="C60" s="291"/>
      <c r="D60" s="291"/>
      <c r="E60" s="291"/>
      <c r="F60" s="291"/>
      <c r="G60" s="20">
        <v>177</v>
      </c>
      <c r="H60" s="37">
        <f>H8+H37+H56+H57</f>
        <v>2218828166</v>
      </c>
      <c r="I60" s="37">
        <f t="shared" ref="I60:K60" si="0">I8+I37+I56+I57</f>
        <v>176583911</v>
      </c>
      <c r="J60" s="37">
        <f t="shared" si="0"/>
        <v>696901773</v>
      </c>
      <c r="K60" s="37">
        <f t="shared" si="0"/>
        <v>27519868</v>
      </c>
    </row>
    <row r="61" spans="1:11" x14ac:dyDescent="0.2">
      <c r="A61" s="291" t="s">
        <v>237</v>
      </c>
      <c r="B61" s="291"/>
      <c r="C61" s="291"/>
      <c r="D61" s="291"/>
      <c r="E61" s="291"/>
      <c r="F61" s="291"/>
      <c r="G61" s="20">
        <v>178</v>
      </c>
      <c r="H61" s="37">
        <f>H14+H48+H58+H59</f>
        <v>1986356395</v>
      </c>
      <c r="I61" s="37">
        <f t="shared" ref="I61:K61" si="1">I14+I48+I58+I59</f>
        <v>426430700</v>
      </c>
      <c r="J61" s="37">
        <f t="shared" si="1"/>
        <v>1197950353</v>
      </c>
      <c r="K61" s="37">
        <f t="shared" si="1"/>
        <v>235604924</v>
      </c>
    </row>
    <row r="62" spans="1:11" x14ac:dyDescent="0.2">
      <c r="A62" s="291" t="s">
        <v>238</v>
      </c>
      <c r="B62" s="291"/>
      <c r="C62" s="291"/>
      <c r="D62" s="291"/>
      <c r="E62" s="291"/>
      <c r="F62" s="291"/>
      <c r="G62" s="20">
        <v>179</v>
      </c>
      <c r="H62" s="37">
        <f>H60-H61</f>
        <v>232471771</v>
      </c>
      <c r="I62" s="37">
        <f t="shared" ref="I62:K62" si="2">I60-I61</f>
        <v>-249846789</v>
      </c>
      <c r="J62" s="37">
        <f t="shared" si="2"/>
        <v>-501048580</v>
      </c>
      <c r="K62" s="37">
        <f t="shared" si="2"/>
        <v>-208085056</v>
      </c>
    </row>
    <row r="63" spans="1:11" x14ac:dyDescent="0.2">
      <c r="A63" s="290" t="s">
        <v>239</v>
      </c>
      <c r="B63" s="290"/>
      <c r="C63" s="290"/>
      <c r="D63" s="290"/>
      <c r="E63" s="290"/>
      <c r="F63" s="290"/>
      <c r="G63" s="20">
        <v>180</v>
      </c>
      <c r="H63" s="37">
        <f>+IF((H60-H61)&gt;0,(H60-H61),0)</f>
        <v>232471771</v>
      </c>
      <c r="I63" s="37">
        <f t="shared" ref="I63:K63" si="3">+IF((I60-I61)&gt;0,(I60-I61),0)</f>
        <v>0</v>
      </c>
      <c r="J63" s="37">
        <f t="shared" si="3"/>
        <v>0</v>
      </c>
      <c r="K63" s="37">
        <f t="shared" si="3"/>
        <v>0</v>
      </c>
    </row>
    <row r="64" spans="1:11" x14ac:dyDescent="0.2">
      <c r="A64" s="290" t="s">
        <v>240</v>
      </c>
      <c r="B64" s="290"/>
      <c r="C64" s="290"/>
      <c r="D64" s="290"/>
      <c r="E64" s="290"/>
      <c r="F64" s="290"/>
      <c r="G64" s="20">
        <v>181</v>
      </c>
      <c r="H64" s="37">
        <f>+IF((H60-H61)&lt;0,(H60-H61),0)</f>
        <v>0</v>
      </c>
      <c r="I64" s="37">
        <f t="shared" ref="I64:K64" si="4">+IF((I60-I61)&lt;0,(I60-I61),0)</f>
        <v>-249846789</v>
      </c>
      <c r="J64" s="37">
        <f t="shared" si="4"/>
        <v>-501048580</v>
      </c>
      <c r="K64" s="37">
        <f t="shared" si="4"/>
        <v>-208085056</v>
      </c>
    </row>
    <row r="65" spans="1:11" x14ac:dyDescent="0.2">
      <c r="A65" s="296" t="s">
        <v>241</v>
      </c>
      <c r="B65" s="296"/>
      <c r="C65" s="296"/>
      <c r="D65" s="296"/>
      <c r="E65" s="296"/>
      <c r="F65" s="296"/>
      <c r="G65" s="15">
        <v>182</v>
      </c>
      <c r="H65" s="33">
        <v>-73379909</v>
      </c>
      <c r="I65" s="33">
        <v>-71565811</v>
      </c>
      <c r="J65" s="130">
        <v>-142242789</v>
      </c>
      <c r="K65" s="33">
        <f>+J65--80961734</f>
        <v>-61281055</v>
      </c>
    </row>
    <row r="66" spans="1:11" x14ac:dyDescent="0.2">
      <c r="A66" s="291" t="s">
        <v>242</v>
      </c>
      <c r="B66" s="291"/>
      <c r="C66" s="291"/>
      <c r="D66" s="291"/>
      <c r="E66" s="291"/>
      <c r="F66" s="291"/>
      <c r="G66" s="20">
        <v>183</v>
      </c>
      <c r="H66" s="37">
        <f>H62-H65</f>
        <v>305851680</v>
      </c>
      <c r="I66" s="37">
        <f t="shared" ref="I66:K66" si="5">I62-I65</f>
        <v>-178280978</v>
      </c>
      <c r="J66" s="37">
        <f t="shared" si="5"/>
        <v>-358805791</v>
      </c>
      <c r="K66" s="37">
        <f t="shared" si="5"/>
        <v>-146804001</v>
      </c>
    </row>
    <row r="67" spans="1:11" x14ac:dyDescent="0.2">
      <c r="A67" s="290" t="s">
        <v>243</v>
      </c>
      <c r="B67" s="290"/>
      <c r="C67" s="290"/>
      <c r="D67" s="290"/>
      <c r="E67" s="290"/>
      <c r="F67" s="290"/>
      <c r="G67" s="20">
        <v>184</v>
      </c>
      <c r="H67" s="37">
        <f>+IF((H62-H65)&gt;0,(H62-H65),0)</f>
        <v>305851680</v>
      </c>
      <c r="I67" s="37">
        <f t="shared" ref="I67:K67" si="6">+IF((I62-I65)&gt;0,(I62-I65),0)</f>
        <v>0</v>
      </c>
      <c r="J67" s="37">
        <f t="shared" si="6"/>
        <v>0</v>
      </c>
      <c r="K67" s="37">
        <f t="shared" si="6"/>
        <v>0</v>
      </c>
    </row>
    <row r="68" spans="1:11" x14ac:dyDescent="0.2">
      <c r="A68" s="290" t="s">
        <v>244</v>
      </c>
      <c r="B68" s="290"/>
      <c r="C68" s="290"/>
      <c r="D68" s="290"/>
      <c r="E68" s="290"/>
      <c r="F68" s="290"/>
      <c r="G68" s="20">
        <v>185</v>
      </c>
      <c r="H68" s="37">
        <f>+IF((H62-H65)&lt;0,(H62-H65),0)</f>
        <v>0</v>
      </c>
      <c r="I68" s="37">
        <f t="shared" ref="I68:K68" si="7">+IF((I62-I65)&lt;0,(I62-I65),0)</f>
        <v>-178280978</v>
      </c>
      <c r="J68" s="37">
        <f t="shared" si="7"/>
        <v>-358805791</v>
      </c>
      <c r="K68" s="37">
        <f t="shared" si="7"/>
        <v>-146804001</v>
      </c>
    </row>
    <row r="69" spans="1:11" x14ac:dyDescent="0.2">
      <c r="A69" s="268" t="s">
        <v>245</v>
      </c>
      <c r="B69" s="268"/>
      <c r="C69" s="268"/>
      <c r="D69" s="268"/>
      <c r="E69" s="268"/>
      <c r="F69" s="268"/>
      <c r="G69" s="288"/>
      <c r="H69" s="288"/>
      <c r="I69" s="288"/>
      <c r="J69" s="289"/>
      <c r="K69" s="289"/>
    </row>
    <row r="70" spans="1:11" ht="22.35" customHeight="1" x14ac:dyDescent="0.2">
      <c r="A70" s="291" t="s">
        <v>246</v>
      </c>
      <c r="B70" s="291"/>
      <c r="C70" s="291"/>
      <c r="D70" s="291"/>
      <c r="E70" s="291"/>
      <c r="F70" s="291"/>
      <c r="G70" s="20">
        <v>186</v>
      </c>
      <c r="H70" s="37">
        <f>H71-H72</f>
        <v>0</v>
      </c>
      <c r="I70" s="37">
        <f>I71-I72</f>
        <v>0</v>
      </c>
      <c r="J70" s="37">
        <f>J71-J72</f>
        <v>0</v>
      </c>
      <c r="K70" s="37">
        <f>K71-K72</f>
        <v>0</v>
      </c>
    </row>
    <row r="71" spans="1:11" x14ac:dyDescent="0.2">
      <c r="A71" s="287" t="s">
        <v>247</v>
      </c>
      <c r="B71" s="287"/>
      <c r="C71" s="287"/>
      <c r="D71" s="287"/>
      <c r="E71" s="287"/>
      <c r="F71" s="287"/>
      <c r="G71" s="15">
        <v>187</v>
      </c>
      <c r="H71" s="33">
        <v>0</v>
      </c>
      <c r="I71" s="33">
        <v>0</v>
      </c>
      <c r="J71" s="33">
        <v>0</v>
      </c>
      <c r="K71" s="33">
        <v>0</v>
      </c>
    </row>
    <row r="72" spans="1:11" x14ac:dyDescent="0.2">
      <c r="A72" s="287" t="s">
        <v>248</v>
      </c>
      <c r="B72" s="287"/>
      <c r="C72" s="287"/>
      <c r="D72" s="287"/>
      <c r="E72" s="287"/>
      <c r="F72" s="287"/>
      <c r="G72" s="15">
        <v>188</v>
      </c>
      <c r="H72" s="33">
        <v>0</v>
      </c>
      <c r="I72" s="33">
        <v>0</v>
      </c>
      <c r="J72" s="33">
        <v>0</v>
      </c>
      <c r="K72" s="33">
        <v>0</v>
      </c>
    </row>
    <row r="73" spans="1:11" x14ac:dyDescent="0.2">
      <c r="A73" s="296" t="s">
        <v>249</v>
      </c>
      <c r="B73" s="296"/>
      <c r="C73" s="296"/>
      <c r="D73" s="296"/>
      <c r="E73" s="296"/>
      <c r="F73" s="296"/>
      <c r="G73" s="15">
        <v>189</v>
      </c>
      <c r="H73" s="33">
        <v>0</v>
      </c>
      <c r="I73" s="33">
        <v>0</v>
      </c>
      <c r="J73" s="33">
        <v>0</v>
      </c>
      <c r="K73" s="33">
        <v>0</v>
      </c>
    </row>
    <row r="74" spans="1:11" x14ac:dyDescent="0.2">
      <c r="A74" s="290" t="s">
        <v>250</v>
      </c>
      <c r="B74" s="290"/>
      <c r="C74" s="290"/>
      <c r="D74" s="290"/>
      <c r="E74" s="290"/>
      <c r="F74" s="290"/>
      <c r="G74" s="20">
        <v>190</v>
      </c>
      <c r="H74" s="118">
        <v>0</v>
      </c>
      <c r="I74" s="118">
        <v>0</v>
      </c>
      <c r="J74" s="118">
        <v>0</v>
      </c>
      <c r="K74" s="118">
        <v>0</v>
      </c>
    </row>
    <row r="75" spans="1:11" x14ac:dyDescent="0.2">
      <c r="A75" s="290" t="s">
        <v>251</v>
      </c>
      <c r="B75" s="290"/>
      <c r="C75" s="290"/>
      <c r="D75" s="290"/>
      <c r="E75" s="290"/>
      <c r="F75" s="290"/>
      <c r="G75" s="20">
        <v>191</v>
      </c>
      <c r="H75" s="118">
        <v>0</v>
      </c>
      <c r="I75" s="118">
        <v>0</v>
      </c>
      <c r="J75" s="118">
        <v>0</v>
      </c>
      <c r="K75" s="118">
        <v>0</v>
      </c>
    </row>
    <row r="76" spans="1:11" x14ac:dyDescent="0.2">
      <c r="A76" s="268" t="s">
        <v>252</v>
      </c>
      <c r="B76" s="268"/>
      <c r="C76" s="268"/>
      <c r="D76" s="268"/>
      <c r="E76" s="268"/>
      <c r="F76" s="268"/>
      <c r="G76" s="288"/>
      <c r="H76" s="288"/>
      <c r="I76" s="288"/>
      <c r="J76" s="289"/>
      <c r="K76" s="289"/>
    </row>
    <row r="77" spans="1:11" x14ac:dyDescent="0.2">
      <c r="A77" s="291" t="s">
        <v>253</v>
      </c>
      <c r="B77" s="291"/>
      <c r="C77" s="291"/>
      <c r="D77" s="291"/>
      <c r="E77" s="291"/>
      <c r="F77" s="291"/>
      <c r="G77" s="20">
        <v>192</v>
      </c>
      <c r="H77" s="118">
        <v>0</v>
      </c>
      <c r="I77" s="118">
        <v>0</v>
      </c>
      <c r="J77" s="118">
        <v>0</v>
      </c>
      <c r="K77" s="118">
        <v>0</v>
      </c>
    </row>
    <row r="78" spans="1:11" x14ac:dyDescent="0.2">
      <c r="A78" s="287" t="s">
        <v>254</v>
      </c>
      <c r="B78" s="287"/>
      <c r="C78" s="287"/>
      <c r="D78" s="287"/>
      <c r="E78" s="287"/>
      <c r="F78" s="287"/>
      <c r="G78" s="15">
        <v>193</v>
      </c>
      <c r="H78" s="38">
        <v>0</v>
      </c>
      <c r="I78" s="38">
        <v>0</v>
      </c>
      <c r="J78" s="38">
        <v>0</v>
      </c>
      <c r="K78" s="38">
        <v>0</v>
      </c>
    </row>
    <row r="79" spans="1:11" x14ac:dyDescent="0.2">
      <c r="A79" s="287" t="s">
        <v>255</v>
      </c>
      <c r="B79" s="287"/>
      <c r="C79" s="287"/>
      <c r="D79" s="287"/>
      <c r="E79" s="287"/>
      <c r="F79" s="287"/>
      <c r="G79" s="15">
        <v>194</v>
      </c>
      <c r="H79" s="38">
        <v>0</v>
      </c>
      <c r="I79" s="38">
        <v>0</v>
      </c>
      <c r="J79" s="38">
        <v>0</v>
      </c>
      <c r="K79" s="38">
        <v>0</v>
      </c>
    </row>
    <row r="80" spans="1:11" x14ac:dyDescent="0.2">
      <c r="A80" s="291" t="s">
        <v>256</v>
      </c>
      <c r="B80" s="291"/>
      <c r="C80" s="291"/>
      <c r="D80" s="291"/>
      <c r="E80" s="291"/>
      <c r="F80" s="291"/>
      <c r="G80" s="20">
        <v>195</v>
      </c>
      <c r="H80" s="118">
        <v>0</v>
      </c>
      <c r="I80" s="118">
        <v>0</v>
      </c>
      <c r="J80" s="118">
        <v>0</v>
      </c>
      <c r="K80" s="118">
        <v>0</v>
      </c>
    </row>
    <row r="81" spans="1:11" x14ac:dyDescent="0.2">
      <c r="A81" s="291" t="s">
        <v>257</v>
      </c>
      <c r="B81" s="291"/>
      <c r="C81" s="291"/>
      <c r="D81" s="291"/>
      <c r="E81" s="291"/>
      <c r="F81" s="291"/>
      <c r="G81" s="20">
        <v>196</v>
      </c>
      <c r="H81" s="118">
        <v>0</v>
      </c>
      <c r="I81" s="118">
        <v>0</v>
      </c>
      <c r="J81" s="118">
        <v>0</v>
      </c>
      <c r="K81" s="118">
        <v>0</v>
      </c>
    </row>
    <row r="82" spans="1:11" x14ac:dyDescent="0.2">
      <c r="A82" s="290" t="s">
        <v>258</v>
      </c>
      <c r="B82" s="290"/>
      <c r="C82" s="290"/>
      <c r="D82" s="290"/>
      <c r="E82" s="290"/>
      <c r="F82" s="290"/>
      <c r="G82" s="20">
        <v>197</v>
      </c>
      <c r="H82" s="118">
        <v>0</v>
      </c>
      <c r="I82" s="118">
        <v>0</v>
      </c>
      <c r="J82" s="118">
        <v>0</v>
      </c>
      <c r="K82" s="118">
        <v>0</v>
      </c>
    </row>
    <row r="83" spans="1:11" x14ac:dyDescent="0.2">
      <c r="A83" s="290" t="s">
        <v>259</v>
      </c>
      <c r="B83" s="290"/>
      <c r="C83" s="290"/>
      <c r="D83" s="290"/>
      <c r="E83" s="290"/>
      <c r="F83" s="290"/>
      <c r="G83" s="20">
        <v>198</v>
      </c>
      <c r="H83" s="118">
        <v>0</v>
      </c>
      <c r="I83" s="118">
        <v>0</v>
      </c>
      <c r="J83" s="118">
        <v>0</v>
      </c>
      <c r="K83" s="118">
        <v>0</v>
      </c>
    </row>
    <row r="84" spans="1:11" x14ac:dyDescent="0.2">
      <c r="A84" s="268" t="s">
        <v>260</v>
      </c>
      <c r="B84" s="268"/>
      <c r="C84" s="268"/>
      <c r="D84" s="268"/>
      <c r="E84" s="268"/>
      <c r="F84" s="268"/>
      <c r="G84" s="288"/>
      <c r="H84" s="288"/>
      <c r="I84" s="288"/>
      <c r="J84" s="289"/>
      <c r="K84" s="289"/>
    </row>
    <row r="85" spans="1:11" x14ac:dyDescent="0.2">
      <c r="A85" s="285" t="s">
        <v>261</v>
      </c>
      <c r="B85" s="285"/>
      <c r="C85" s="285"/>
      <c r="D85" s="285"/>
      <c r="E85" s="285"/>
      <c r="F85" s="285"/>
      <c r="G85" s="20">
        <v>199</v>
      </c>
      <c r="H85" s="39">
        <f>H86+H87</f>
        <v>305851680</v>
      </c>
      <c r="I85" s="39">
        <f>I86+I87</f>
        <v>-178280978</v>
      </c>
      <c r="J85" s="39">
        <f>J86+J87</f>
        <v>-358805791</v>
      </c>
      <c r="K85" s="39">
        <f>K86+K87</f>
        <v>-146804001</v>
      </c>
    </row>
    <row r="86" spans="1:11" x14ac:dyDescent="0.2">
      <c r="A86" s="286" t="s">
        <v>262</v>
      </c>
      <c r="B86" s="286"/>
      <c r="C86" s="286"/>
      <c r="D86" s="286"/>
      <c r="E86" s="286"/>
      <c r="F86" s="286"/>
      <c r="G86" s="15">
        <v>200</v>
      </c>
      <c r="H86" s="40">
        <v>284535940</v>
      </c>
      <c r="I86" s="40">
        <v>-178642645</v>
      </c>
      <c r="J86" s="40">
        <v>-329593506</v>
      </c>
      <c r="K86" s="40">
        <f>+J86--194390179</f>
        <v>-135203327</v>
      </c>
    </row>
    <row r="87" spans="1:11" x14ac:dyDescent="0.2">
      <c r="A87" s="286" t="s">
        <v>263</v>
      </c>
      <c r="B87" s="286"/>
      <c r="C87" s="286"/>
      <c r="D87" s="286"/>
      <c r="E87" s="286"/>
      <c r="F87" s="286"/>
      <c r="G87" s="15">
        <v>201</v>
      </c>
      <c r="H87" s="40">
        <v>21315740</v>
      </c>
      <c r="I87" s="40">
        <v>361667</v>
      </c>
      <c r="J87" s="40">
        <v>-29212285</v>
      </c>
      <c r="K87" s="40">
        <f>+J87--17611611</f>
        <v>-11600674</v>
      </c>
    </row>
    <row r="88" spans="1:11" x14ac:dyDescent="0.2">
      <c r="A88" s="294" t="s">
        <v>264</v>
      </c>
      <c r="B88" s="294"/>
      <c r="C88" s="294"/>
      <c r="D88" s="294"/>
      <c r="E88" s="294"/>
      <c r="F88" s="294"/>
      <c r="G88" s="295"/>
      <c r="H88" s="295"/>
      <c r="I88" s="295"/>
      <c r="J88" s="289"/>
      <c r="K88" s="289"/>
    </row>
    <row r="89" spans="1:11" x14ac:dyDescent="0.2">
      <c r="A89" s="264" t="s">
        <v>265</v>
      </c>
      <c r="B89" s="264"/>
      <c r="C89" s="264"/>
      <c r="D89" s="264"/>
      <c r="E89" s="264"/>
      <c r="F89" s="264"/>
      <c r="G89" s="15">
        <v>202</v>
      </c>
      <c r="H89" s="40">
        <f t="shared" ref="H89" si="8">+H67</f>
        <v>305851680</v>
      </c>
      <c r="I89" s="50">
        <f>+I66</f>
        <v>-178280978</v>
      </c>
      <c r="J89" s="40">
        <f>+J66</f>
        <v>-358805791</v>
      </c>
      <c r="K89" s="40">
        <f>+K66</f>
        <v>-146804001</v>
      </c>
    </row>
    <row r="90" spans="1:11" ht="24" customHeight="1" x14ac:dyDescent="0.2">
      <c r="A90" s="284" t="s">
        <v>266</v>
      </c>
      <c r="B90" s="284"/>
      <c r="C90" s="284"/>
      <c r="D90" s="284"/>
      <c r="E90" s="284"/>
      <c r="F90" s="284"/>
      <c r="G90" s="20">
        <v>203</v>
      </c>
      <c r="H90" s="39">
        <f>SUM(H91:H98)</f>
        <v>-1060800</v>
      </c>
      <c r="I90" s="39">
        <f>SUM(I91:I98)</f>
        <v>-21600</v>
      </c>
      <c r="J90" s="39">
        <f>SUM(J91:J98)</f>
        <v>-73904</v>
      </c>
      <c r="K90" s="39">
        <f>SUM(K91:K98)</f>
        <v>-18286</v>
      </c>
    </row>
    <row r="91" spans="1:11" x14ac:dyDescent="0.2">
      <c r="A91" s="287" t="s">
        <v>267</v>
      </c>
      <c r="B91" s="287"/>
      <c r="C91" s="287"/>
      <c r="D91" s="287"/>
      <c r="E91" s="287"/>
      <c r="F91" s="287"/>
      <c r="G91" s="15">
        <v>204</v>
      </c>
      <c r="H91" s="40">
        <v>0</v>
      </c>
      <c r="I91" s="40">
        <v>0</v>
      </c>
      <c r="J91" s="40">
        <v>0</v>
      </c>
      <c r="K91" s="40">
        <v>0</v>
      </c>
    </row>
    <row r="92" spans="1:11" ht="22.35" customHeight="1" x14ac:dyDescent="0.2">
      <c r="A92" s="287" t="s">
        <v>268</v>
      </c>
      <c r="B92" s="287"/>
      <c r="C92" s="287"/>
      <c r="D92" s="287"/>
      <c r="E92" s="287"/>
      <c r="F92" s="287"/>
      <c r="G92" s="15">
        <v>205</v>
      </c>
      <c r="H92" s="40">
        <v>0</v>
      </c>
      <c r="I92" s="40">
        <v>0</v>
      </c>
      <c r="J92" s="40">
        <v>0</v>
      </c>
      <c r="K92" s="40">
        <v>0</v>
      </c>
    </row>
    <row r="93" spans="1:11" ht="22.35" customHeight="1" x14ac:dyDescent="0.2">
      <c r="A93" s="287" t="s">
        <v>269</v>
      </c>
      <c r="B93" s="287"/>
      <c r="C93" s="287"/>
      <c r="D93" s="287"/>
      <c r="E93" s="287"/>
      <c r="F93" s="287"/>
      <c r="G93" s="15">
        <v>206</v>
      </c>
      <c r="H93" s="40">
        <v>-1060800</v>
      </c>
      <c r="I93" s="40">
        <v>-21600</v>
      </c>
      <c r="J93" s="40">
        <v>-73904</v>
      </c>
      <c r="K93" s="40">
        <f>+J93--55618</f>
        <v>-18286</v>
      </c>
    </row>
    <row r="94" spans="1:11" ht="22.35" customHeight="1" x14ac:dyDescent="0.2">
      <c r="A94" s="287" t="s">
        <v>270</v>
      </c>
      <c r="B94" s="287"/>
      <c r="C94" s="287"/>
      <c r="D94" s="287"/>
      <c r="E94" s="287"/>
      <c r="F94" s="287"/>
      <c r="G94" s="15">
        <v>207</v>
      </c>
      <c r="H94" s="40">
        <v>0</v>
      </c>
      <c r="I94" s="40">
        <v>0</v>
      </c>
      <c r="J94" s="40">
        <v>0</v>
      </c>
      <c r="K94" s="40">
        <v>0</v>
      </c>
    </row>
    <row r="95" spans="1:11" ht="22.35" customHeight="1" x14ac:dyDescent="0.2">
      <c r="A95" s="287" t="s">
        <v>271</v>
      </c>
      <c r="B95" s="287"/>
      <c r="C95" s="287"/>
      <c r="D95" s="287"/>
      <c r="E95" s="287"/>
      <c r="F95" s="287"/>
      <c r="G95" s="15">
        <v>208</v>
      </c>
      <c r="H95" s="40">
        <v>0</v>
      </c>
      <c r="I95" s="40">
        <v>0</v>
      </c>
      <c r="J95" s="40">
        <v>0</v>
      </c>
      <c r="K95" s="40">
        <v>0</v>
      </c>
    </row>
    <row r="96" spans="1:11" ht="22.35" customHeight="1" x14ac:dyDescent="0.2">
      <c r="A96" s="287" t="s">
        <v>272</v>
      </c>
      <c r="B96" s="287"/>
      <c r="C96" s="287"/>
      <c r="D96" s="287"/>
      <c r="E96" s="287"/>
      <c r="F96" s="287"/>
      <c r="G96" s="15">
        <v>209</v>
      </c>
      <c r="H96" s="40">
        <v>0</v>
      </c>
      <c r="I96" s="40">
        <v>0</v>
      </c>
      <c r="J96" s="40">
        <v>0</v>
      </c>
      <c r="K96" s="40">
        <v>0</v>
      </c>
    </row>
    <row r="97" spans="1:11" x14ac:dyDescent="0.2">
      <c r="A97" s="287" t="s">
        <v>273</v>
      </c>
      <c r="B97" s="287"/>
      <c r="C97" s="287"/>
      <c r="D97" s="287"/>
      <c r="E97" s="287"/>
      <c r="F97" s="287"/>
      <c r="G97" s="15">
        <v>210</v>
      </c>
      <c r="H97" s="40">
        <v>0</v>
      </c>
      <c r="I97" s="40">
        <v>0</v>
      </c>
      <c r="J97" s="40">
        <v>0</v>
      </c>
      <c r="K97" s="40">
        <v>0</v>
      </c>
    </row>
    <row r="98" spans="1:11" x14ac:dyDescent="0.2">
      <c r="A98" s="287" t="s">
        <v>274</v>
      </c>
      <c r="B98" s="287"/>
      <c r="C98" s="287"/>
      <c r="D98" s="287"/>
      <c r="E98" s="287"/>
      <c r="F98" s="287"/>
      <c r="G98" s="15">
        <v>211</v>
      </c>
      <c r="H98" s="40">
        <v>0</v>
      </c>
      <c r="I98" s="40">
        <v>0</v>
      </c>
      <c r="J98" s="40">
        <v>0</v>
      </c>
      <c r="K98" s="40">
        <v>0</v>
      </c>
    </row>
    <row r="99" spans="1:11" x14ac:dyDescent="0.2">
      <c r="A99" s="264" t="s">
        <v>275</v>
      </c>
      <c r="B99" s="264"/>
      <c r="C99" s="264"/>
      <c r="D99" s="264"/>
      <c r="E99" s="264"/>
      <c r="F99" s="264"/>
      <c r="G99" s="15">
        <v>212</v>
      </c>
      <c r="H99" s="40">
        <v>-216991</v>
      </c>
      <c r="I99" s="40">
        <v>-3888</v>
      </c>
      <c r="J99" s="40">
        <v>-13302</v>
      </c>
      <c r="K99" s="40">
        <f>+J99--10011</f>
        <v>-3291</v>
      </c>
    </row>
    <row r="100" spans="1:11" ht="22.9" customHeight="1" x14ac:dyDescent="0.2">
      <c r="A100" s="284" t="s">
        <v>276</v>
      </c>
      <c r="B100" s="284"/>
      <c r="C100" s="284"/>
      <c r="D100" s="284"/>
      <c r="E100" s="284"/>
      <c r="F100" s="284"/>
      <c r="G100" s="20">
        <v>213</v>
      </c>
      <c r="H100" s="39">
        <f>H90-H99</f>
        <v>-843809</v>
      </c>
      <c r="I100" s="39">
        <f>I90-I99</f>
        <v>-17712</v>
      </c>
      <c r="J100" s="39">
        <f>J90-J99</f>
        <v>-60602</v>
      </c>
      <c r="K100" s="39">
        <f>K90-K99</f>
        <v>-14995</v>
      </c>
    </row>
    <row r="101" spans="1:11" ht="22.9" customHeight="1" x14ac:dyDescent="0.2">
      <c r="A101" s="284" t="s">
        <v>277</v>
      </c>
      <c r="B101" s="284"/>
      <c r="C101" s="284"/>
      <c r="D101" s="284"/>
      <c r="E101" s="284"/>
      <c r="F101" s="284"/>
      <c r="G101" s="20">
        <v>214</v>
      </c>
      <c r="H101" s="39">
        <f>H89+H100</f>
        <v>305007871</v>
      </c>
      <c r="I101" s="39">
        <f>I89+I100</f>
        <v>-178298690</v>
      </c>
      <c r="J101" s="39">
        <f>J89+J100</f>
        <v>-358866393</v>
      </c>
      <c r="K101" s="39">
        <f>K89+K100</f>
        <v>-146818996</v>
      </c>
    </row>
    <row r="102" spans="1:11" x14ac:dyDescent="0.2">
      <c r="A102" s="268" t="s">
        <v>278</v>
      </c>
      <c r="B102" s="268"/>
      <c r="C102" s="268"/>
      <c r="D102" s="268"/>
      <c r="E102" s="268"/>
      <c r="F102" s="268"/>
      <c r="G102" s="288"/>
      <c r="H102" s="288"/>
      <c r="I102" s="288"/>
      <c r="J102" s="289"/>
      <c r="K102" s="289"/>
    </row>
    <row r="103" spans="1:11" ht="27.2" customHeight="1" x14ac:dyDescent="0.2">
      <c r="A103" s="285" t="s">
        <v>279</v>
      </c>
      <c r="B103" s="285"/>
      <c r="C103" s="285"/>
      <c r="D103" s="285"/>
      <c r="E103" s="285"/>
      <c r="F103" s="285"/>
      <c r="G103" s="20">
        <v>215</v>
      </c>
      <c r="H103" s="39">
        <f>H104+H105</f>
        <v>305007871</v>
      </c>
      <c r="I103" s="39">
        <f>I104+I105</f>
        <v>-178298690</v>
      </c>
      <c r="J103" s="39">
        <f>J104+J105</f>
        <v>-358866393</v>
      </c>
      <c r="K103" s="39">
        <f>K104+K105</f>
        <v>-146818996</v>
      </c>
    </row>
    <row r="104" spans="1:11" x14ac:dyDescent="0.2">
      <c r="A104" s="286" t="s">
        <v>280</v>
      </c>
      <c r="B104" s="286"/>
      <c r="C104" s="286"/>
      <c r="D104" s="286"/>
      <c r="E104" s="286"/>
      <c r="F104" s="286"/>
      <c r="G104" s="15">
        <v>216</v>
      </c>
      <c r="H104" s="40">
        <f>+H101-H105</f>
        <v>283692131</v>
      </c>
      <c r="I104" s="40">
        <v>-178660357</v>
      </c>
      <c r="J104" s="40">
        <f>+J101-J105</f>
        <v>-329654108</v>
      </c>
      <c r="K104" s="40">
        <f>+K101-K105</f>
        <v>-135218322</v>
      </c>
    </row>
    <row r="105" spans="1:11" x14ac:dyDescent="0.2">
      <c r="A105" s="286" t="s">
        <v>281</v>
      </c>
      <c r="B105" s="286"/>
      <c r="C105" s="286"/>
      <c r="D105" s="286"/>
      <c r="E105" s="286"/>
      <c r="F105" s="286"/>
      <c r="G105" s="15">
        <v>217</v>
      </c>
      <c r="H105" s="40">
        <f>+H87</f>
        <v>21315740</v>
      </c>
      <c r="I105" s="40">
        <v>361667</v>
      </c>
      <c r="J105" s="40">
        <f>+J87</f>
        <v>-29212285</v>
      </c>
      <c r="K105" s="40">
        <f>+K87</f>
        <v>-11600674</v>
      </c>
    </row>
  </sheetData>
  <sheetProtection algorithmName="SHA-512" hashValue="aIcFSmOvJIut0wtPtXafKaPXShZcAcClbtJAmZA95NwWdmdnEPzwOiojQhnLb9wNY8ZF5FQII+CkBhesMtUU1w==" saltValue="skDmGcWzqvqIG1lz08+ktg=="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conditionalFormatting sqref="I89">
    <cfRule type="cellIs" dxfId="21" priority="1" stopIfTrue="1" operator="notEqual">
      <formula>ROUND(I89,0)</formula>
    </cfRule>
  </conditionalFormatting>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activeCell="I21" sqref="I21"/>
    </sheetView>
  </sheetViews>
  <sheetFormatPr defaultColWidth="9.140625" defaultRowHeight="12.75" x14ac:dyDescent="0.2"/>
  <cols>
    <col min="1" max="7" width="9.140625" style="21"/>
    <col min="8" max="9" width="15.140625" style="48" customWidth="1"/>
    <col min="10" max="16384" width="9.140625" style="21"/>
  </cols>
  <sheetData>
    <row r="1" spans="1:9" x14ac:dyDescent="0.2">
      <c r="A1" s="298" t="s">
        <v>282</v>
      </c>
      <c r="B1" s="336"/>
      <c r="C1" s="336"/>
      <c r="D1" s="336"/>
      <c r="E1" s="336"/>
      <c r="F1" s="336"/>
      <c r="G1" s="336"/>
      <c r="H1" s="336"/>
      <c r="I1" s="336"/>
    </row>
    <row r="2" spans="1:9" x14ac:dyDescent="0.2">
      <c r="A2" s="297" t="s">
        <v>530</v>
      </c>
      <c r="B2" s="273"/>
      <c r="C2" s="273"/>
      <c r="D2" s="273"/>
      <c r="E2" s="273"/>
      <c r="F2" s="273"/>
      <c r="G2" s="273"/>
      <c r="H2" s="273"/>
      <c r="I2" s="273"/>
    </row>
    <row r="3" spans="1:9" x14ac:dyDescent="0.2">
      <c r="A3" s="338" t="s">
        <v>283</v>
      </c>
      <c r="B3" s="339"/>
      <c r="C3" s="339"/>
      <c r="D3" s="339"/>
      <c r="E3" s="339"/>
      <c r="F3" s="339"/>
      <c r="G3" s="339"/>
      <c r="H3" s="339"/>
      <c r="I3" s="339"/>
    </row>
    <row r="4" spans="1:9" x14ac:dyDescent="0.2">
      <c r="A4" s="337" t="s">
        <v>527</v>
      </c>
      <c r="B4" s="277"/>
      <c r="C4" s="277"/>
      <c r="D4" s="277"/>
      <c r="E4" s="277"/>
      <c r="F4" s="277"/>
      <c r="G4" s="277"/>
      <c r="H4" s="277"/>
      <c r="I4" s="278"/>
    </row>
    <row r="5" spans="1:9" ht="24" thickBot="1" x14ac:dyDescent="0.25">
      <c r="A5" s="340" t="s">
        <v>284</v>
      </c>
      <c r="B5" s="341"/>
      <c r="C5" s="341"/>
      <c r="D5" s="341"/>
      <c r="E5" s="341"/>
      <c r="F5" s="342"/>
      <c r="G5" s="22" t="s">
        <v>285</v>
      </c>
      <c r="H5" s="41" t="s">
        <v>286</v>
      </c>
      <c r="I5" s="41" t="s">
        <v>287</v>
      </c>
    </row>
    <row r="6" spans="1:9" x14ac:dyDescent="0.2">
      <c r="A6" s="343">
        <v>1</v>
      </c>
      <c r="B6" s="344"/>
      <c r="C6" s="344"/>
      <c r="D6" s="344"/>
      <c r="E6" s="344"/>
      <c r="F6" s="345"/>
      <c r="G6" s="23">
        <v>2</v>
      </c>
      <c r="H6" s="42" t="s">
        <v>288</v>
      </c>
      <c r="I6" s="42" t="s">
        <v>289</v>
      </c>
    </row>
    <row r="7" spans="1:9" x14ac:dyDescent="0.2">
      <c r="A7" s="315" t="s">
        <v>290</v>
      </c>
      <c r="B7" s="316"/>
      <c r="C7" s="316"/>
      <c r="D7" s="316"/>
      <c r="E7" s="316"/>
      <c r="F7" s="316"/>
      <c r="G7" s="316"/>
      <c r="H7" s="316"/>
      <c r="I7" s="317"/>
    </row>
    <row r="8" spans="1:9" ht="12.75" customHeight="1" x14ac:dyDescent="0.2">
      <c r="A8" s="318" t="s">
        <v>291</v>
      </c>
      <c r="B8" s="319"/>
      <c r="C8" s="319"/>
      <c r="D8" s="319"/>
      <c r="E8" s="319"/>
      <c r="F8" s="320"/>
      <c r="G8" s="24">
        <v>1</v>
      </c>
      <c r="H8" s="127">
        <v>232471771</v>
      </c>
      <c r="I8" s="50">
        <v>-501048580</v>
      </c>
    </row>
    <row r="9" spans="1:9" ht="12.75" customHeight="1" x14ac:dyDescent="0.2">
      <c r="A9" s="333" t="s">
        <v>292</v>
      </c>
      <c r="B9" s="334"/>
      <c r="C9" s="334"/>
      <c r="D9" s="334"/>
      <c r="E9" s="334"/>
      <c r="F9" s="335"/>
      <c r="G9" s="25">
        <v>2</v>
      </c>
      <c r="H9" s="43">
        <f>H10+H11+H12+H13+H14+H15+H16+H17</f>
        <v>522775137</v>
      </c>
      <c r="I9" s="43">
        <f>I10+I11+I12+I13+I14+I15+I16+I17</f>
        <v>627709571</v>
      </c>
    </row>
    <row r="10" spans="1:9" ht="12.75" customHeight="1" x14ac:dyDescent="0.2">
      <c r="A10" s="330" t="s">
        <v>293</v>
      </c>
      <c r="B10" s="331"/>
      <c r="C10" s="331"/>
      <c r="D10" s="331"/>
      <c r="E10" s="331"/>
      <c r="F10" s="332"/>
      <c r="G10" s="26">
        <v>3</v>
      </c>
      <c r="H10" s="127">
        <v>474514405</v>
      </c>
      <c r="I10" s="50">
        <v>496444044</v>
      </c>
    </row>
    <row r="11" spans="1:9" ht="22.35" customHeight="1" x14ac:dyDescent="0.2">
      <c r="A11" s="330" t="s">
        <v>294</v>
      </c>
      <c r="B11" s="331"/>
      <c r="C11" s="331"/>
      <c r="D11" s="331"/>
      <c r="E11" s="331"/>
      <c r="F11" s="332"/>
      <c r="G11" s="26">
        <v>4</v>
      </c>
      <c r="H11" s="127">
        <v>-10784061</v>
      </c>
      <c r="I11" s="50">
        <v>-3245751</v>
      </c>
    </row>
    <row r="12" spans="1:9" ht="23.45" customHeight="1" x14ac:dyDescent="0.2">
      <c r="A12" s="330" t="s">
        <v>295</v>
      </c>
      <c r="B12" s="331"/>
      <c r="C12" s="331"/>
      <c r="D12" s="331"/>
      <c r="E12" s="331"/>
      <c r="F12" s="332"/>
      <c r="G12" s="26">
        <v>5</v>
      </c>
      <c r="H12" s="127">
        <v>143240</v>
      </c>
      <c r="I12" s="50">
        <v>0</v>
      </c>
    </row>
    <row r="13" spans="1:9" ht="12.75" customHeight="1" x14ac:dyDescent="0.2">
      <c r="A13" s="330" t="s">
        <v>296</v>
      </c>
      <c r="B13" s="331"/>
      <c r="C13" s="331"/>
      <c r="D13" s="331"/>
      <c r="E13" s="331"/>
      <c r="F13" s="332"/>
      <c r="G13" s="26">
        <v>6</v>
      </c>
      <c r="H13" s="127">
        <v>-341761</v>
      </c>
      <c r="I13" s="50">
        <v>-513802</v>
      </c>
    </row>
    <row r="14" spans="1:9" ht="12.75" customHeight="1" x14ac:dyDescent="0.2">
      <c r="A14" s="330" t="s">
        <v>297</v>
      </c>
      <c r="B14" s="331"/>
      <c r="C14" s="331"/>
      <c r="D14" s="331"/>
      <c r="E14" s="331"/>
      <c r="F14" s="332"/>
      <c r="G14" s="26">
        <v>7</v>
      </c>
      <c r="H14" s="127">
        <v>56867514</v>
      </c>
      <c r="I14" s="50">
        <v>68613120</v>
      </c>
    </row>
    <row r="15" spans="1:9" ht="12.75" customHeight="1" x14ac:dyDescent="0.2">
      <c r="A15" s="330" t="s">
        <v>298</v>
      </c>
      <c r="B15" s="331"/>
      <c r="C15" s="331"/>
      <c r="D15" s="331"/>
      <c r="E15" s="331"/>
      <c r="F15" s="332"/>
      <c r="G15" s="26">
        <v>8</v>
      </c>
      <c r="H15" s="127">
        <v>-11828932</v>
      </c>
      <c r="I15" s="50">
        <v>22152112</v>
      </c>
    </row>
    <row r="16" spans="1:9" ht="12.75" customHeight="1" x14ac:dyDescent="0.2">
      <c r="A16" s="330" t="s">
        <v>299</v>
      </c>
      <c r="B16" s="331"/>
      <c r="C16" s="331"/>
      <c r="D16" s="331"/>
      <c r="E16" s="331"/>
      <c r="F16" s="332"/>
      <c r="G16" s="26">
        <v>9</v>
      </c>
      <c r="H16" s="127">
        <v>4868877</v>
      </c>
      <c r="I16" s="50">
        <v>41917849</v>
      </c>
    </row>
    <row r="17" spans="1:9" ht="25.15" customHeight="1" x14ac:dyDescent="0.2">
      <c r="A17" s="330" t="s">
        <v>300</v>
      </c>
      <c r="B17" s="331"/>
      <c r="C17" s="331"/>
      <c r="D17" s="331"/>
      <c r="E17" s="331"/>
      <c r="F17" s="332"/>
      <c r="G17" s="26">
        <v>10</v>
      </c>
      <c r="H17" s="127">
        <v>9335855</v>
      </c>
      <c r="I17" s="50">
        <v>2341999</v>
      </c>
    </row>
    <row r="18" spans="1:9" ht="28.15" customHeight="1" x14ac:dyDescent="0.2">
      <c r="A18" s="309" t="s">
        <v>301</v>
      </c>
      <c r="B18" s="310"/>
      <c r="C18" s="310"/>
      <c r="D18" s="310"/>
      <c r="E18" s="310"/>
      <c r="F18" s="311"/>
      <c r="G18" s="25">
        <v>11</v>
      </c>
      <c r="H18" s="43">
        <f>H8+H9</f>
        <v>755246908</v>
      </c>
      <c r="I18" s="43">
        <f>I8+I9</f>
        <v>126660991</v>
      </c>
    </row>
    <row r="19" spans="1:9" ht="12.75" customHeight="1" x14ac:dyDescent="0.2">
      <c r="A19" s="333" t="s">
        <v>302</v>
      </c>
      <c r="B19" s="334"/>
      <c r="C19" s="334"/>
      <c r="D19" s="334"/>
      <c r="E19" s="334"/>
      <c r="F19" s="335"/>
      <c r="G19" s="25">
        <v>12</v>
      </c>
      <c r="H19" s="43">
        <f>H20+H21+H22+H23</f>
        <v>92191314</v>
      </c>
      <c r="I19" s="43">
        <f>I20+I21+I22+I23</f>
        <v>-133339351</v>
      </c>
    </row>
    <row r="20" spans="1:9" ht="12.75" customHeight="1" x14ac:dyDescent="0.2">
      <c r="A20" s="330" t="s">
        <v>303</v>
      </c>
      <c r="B20" s="331"/>
      <c r="C20" s="331"/>
      <c r="D20" s="331"/>
      <c r="E20" s="331"/>
      <c r="F20" s="332"/>
      <c r="G20" s="26">
        <v>13</v>
      </c>
      <c r="H20" s="127">
        <v>74485565</v>
      </c>
      <c r="I20" s="50">
        <v>-82313496</v>
      </c>
    </row>
    <row r="21" spans="1:9" ht="12.75" customHeight="1" x14ac:dyDescent="0.2">
      <c r="A21" s="330" t="s">
        <v>304</v>
      </c>
      <c r="B21" s="331"/>
      <c r="C21" s="331"/>
      <c r="D21" s="331"/>
      <c r="E21" s="331"/>
      <c r="F21" s="332"/>
      <c r="G21" s="26">
        <v>14</v>
      </c>
      <c r="H21" s="127">
        <v>18083409</v>
      </c>
      <c r="I21" s="50">
        <v>-46515658</v>
      </c>
    </row>
    <row r="22" spans="1:9" ht="12.75" customHeight="1" x14ac:dyDescent="0.2">
      <c r="A22" s="330" t="s">
        <v>305</v>
      </c>
      <c r="B22" s="331"/>
      <c r="C22" s="331"/>
      <c r="D22" s="331"/>
      <c r="E22" s="331"/>
      <c r="F22" s="332"/>
      <c r="G22" s="26">
        <v>15</v>
      </c>
      <c r="H22" s="127">
        <v>-377660</v>
      </c>
      <c r="I22" s="50">
        <v>-4510197</v>
      </c>
    </row>
    <row r="23" spans="1:9" ht="12.75" customHeight="1" x14ac:dyDescent="0.2">
      <c r="A23" s="330" t="s">
        <v>306</v>
      </c>
      <c r="B23" s="331"/>
      <c r="C23" s="331"/>
      <c r="D23" s="331"/>
      <c r="E23" s="331"/>
      <c r="F23" s="332"/>
      <c r="G23" s="26">
        <v>16</v>
      </c>
      <c r="H23" s="127">
        <v>0</v>
      </c>
      <c r="I23" s="50">
        <v>0</v>
      </c>
    </row>
    <row r="24" spans="1:9" ht="12.75" customHeight="1" x14ac:dyDescent="0.2">
      <c r="A24" s="309" t="s">
        <v>307</v>
      </c>
      <c r="B24" s="310"/>
      <c r="C24" s="310"/>
      <c r="D24" s="310"/>
      <c r="E24" s="310"/>
      <c r="F24" s="311"/>
      <c r="G24" s="25">
        <v>17</v>
      </c>
      <c r="H24" s="43">
        <f>H18+H19</f>
        <v>847438222</v>
      </c>
      <c r="I24" s="43">
        <f>I18+I19</f>
        <v>-6678360</v>
      </c>
    </row>
    <row r="25" spans="1:9" ht="12.75" customHeight="1" x14ac:dyDescent="0.2">
      <c r="A25" s="321" t="s">
        <v>308</v>
      </c>
      <c r="B25" s="322"/>
      <c r="C25" s="322"/>
      <c r="D25" s="322"/>
      <c r="E25" s="322"/>
      <c r="F25" s="323"/>
      <c r="G25" s="26">
        <v>18</v>
      </c>
      <c r="H25" s="127">
        <v>-57152922</v>
      </c>
      <c r="I25" s="50">
        <v>-34290832</v>
      </c>
    </row>
    <row r="26" spans="1:9" ht="12.75" customHeight="1" x14ac:dyDescent="0.2">
      <c r="A26" s="321" t="s">
        <v>309</v>
      </c>
      <c r="B26" s="322"/>
      <c r="C26" s="322"/>
      <c r="D26" s="322"/>
      <c r="E26" s="322"/>
      <c r="F26" s="323"/>
      <c r="G26" s="26">
        <v>19</v>
      </c>
      <c r="H26" s="127">
        <v>-5372100</v>
      </c>
      <c r="I26" s="50">
        <v>3491984</v>
      </c>
    </row>
    <row r="27" spans="1:9" ht="25.9" customHeight="1" x14ac:dyDescent="0.2">
      <c r="A27" s="312" t="s">
        <v>310</v>
      </c>
      <c r="B27" s="313"/>
      <c r="C27" s="313"/>
      <c r="D27" s="313"/>
      <c r="E27" s="313"/>
      <c r="F27" s="314"/>
      <c r="G27" s="27">
        <v>20</v>
      </c>
      <c r="H27" s="44">
        <f>H24+H25+H26</f>
        <v>784913200</v>
      </c>
      <c r="I27" s="44">
        <f>I24+I25+I26</f>
        <v>-37477208</v>
      </c>
    </row>
    <row r="28" spans="1:9" x14ac:dyDescent="0.2">
      <c r="A28" s="315" t="s">
        <v>311</v>
      </c>
      <c r="B28" s="316"/>
      <c r="C28" s="316"/>
      <c r="D28" s="316"/>
      <c r="E28" s="316"/>
      <c r="F28" s="316"/>
      <c r="G28" s="316"/>
      <c r="H28" s="316"/>
      <c r="I28" s="317"/>
    </row>
    <row r="29" spans="1:9" ht="30.75" customHeight="1" x14ac:dyDescent="0.2">
      <c r="A29" s="318" t="s">
        <v>312</v>
      </c>
      <c r="B29" s="319"/>
      <c r="C29" s="319"/>
      <c r="D29" s="319"/>
      <c r="E29" s="319"/>
      <c r="F29" s="320"/>
      <c r="G29" s="24">
        <v>21</v>
      </c>
      <c r="H29" s="128">
        <v>56786329</v>
      </c>
      <c r="I29" s="50">
        <v>9326474</v>
      </c>
    </row>
    <row r="30" spans="1:9" ht="12.75" customHeight="1" x14ac:dyDescent="0.2">
      <c r="A30" s="321" t="s">
        <v>313</v>
      </c>
      <c r="B30" s="322"/>
      <c r="C30" s="322"/>
      <c r="D30" s="322"/>
      <c r="E30" s="322"/>
      <c r="F30" s="323"/>
      <c r="G30" s="26">
        <v>22</v>
      </c>
      <c r="H30" s="50">
        <v>1437948</v>
      </c>
      <c r="I30" s="50">
        <v>0</v>
      </c>
    </row>
    <row r="31" spans="1:9" ht="12.75" customHeight="1" x14ac:dyDescent="0.2">
      <c r="A31" s="321" t="s">
        <v>314</v>
      </c>
      <c r="B31" s="322"/>
      <c r="C31" s="322"/>
      <c r="D31" s="322"/>
      <c r="E31" s="322"/>
      <c r="F31" s="323"/>
      <c r="G31" s="26">
        <v>23</v>
      </c>
      <c r="H31" s="50">
        <v>382503</v>
      </c>
      <c r="I31" s="50">
        <v>495675</v>
      </c>
    </row>
    <row r="32" spans="1:9" ht="12.75" customHeight="1" x14ac:dyDescent="0.2">
      <c r="A32" s="321" t="s">
        <v>315</v>
      </c>
      <c r="B32" s="322"/>
      <c r="C32" s="322"/>
      <c r="D32" s="322"/>
      <c r="E32" s="322"/>
      <c r="F32" s="323"/>
      <c r="G32" s="26">
        <v>24</v>
      </c>
      <c r="H32" s="50">
        <v>115822</v>
      </c>
      <c r="I32" s="50">
        <v>0</v>
      </c>
    </row>
    <row r="33" spans="1:9" ht="12.75" customHeight="1" x14ac:dyDescent="0.2">
      <c r="A33" s="321" t="s">
        <v>316</v>
      </c>
      <c r="B33" s="322"/>
      <c r="C33" s="322"/>
      <c r="D33" s="322"/>
      <c r="E33" s="322"/>
      <c r="F33" s="323"/>
      <c r="G33" s="26">
        <v>25</v>
      </c>
      <c r="H33" s="50">
        <v>10879251</v>
      </c>
      <c r="I33" s="50">
        <v>324339</v>
      </c>
    </row>
    <row r="34" spans="1:9" ht="12.75" customHeight="1" x14ac:dyDescent="0.2">
      <c r="A34" s="321" t="s">
        <v>317</v>
      </c>
      <c r="B34" s="322"/>
      <c r="C34" s="322"/>
      <c r="D34" s="322"/>
      <c r="E34" s="322"/>
      <c r="F34" s="323"/>
      <c r="G34" s="26">
        <v>26</v>
      </c>
      <c r="H34" s="50">
        <v>0</v>
      </c>
      <c r="I34" s="50">
        <v>0</v>
      </c>
    </row>
    <row r="35" spans="1:9" ht="26.45" customHeight="1" x14ac:dyDescent="0.2">
      <c r="A35" s="309" t="s">
        <v>318</v>
      </c>
      <c r="B35" s="310"/>
      <c r="C35" s="310"/>
      <c r="D35" s="310"/>
      <c r="E35" s="310"/>
      <c r="F35" s="311"/>
      <c r="G35" s="25">
        <v>27</v>
      </c>
      <c r="H35" s="46">
        <f>H29+H30+H31+H32+H33+H34</f>
        <v>69601853</v>
      </c>
      <c r="I35" s="46">
        <f>I29+I30+I31+I32+I33+I34</f>
        <v>10146488</v>
      </c>
    </row>
    <row r="36" spans="1:9" ht="22.9" customHeight="1" x14ac:dyDescent="0.2">
      <c r="A36" s="321" t="s">
        <v>319</v>
      </c>
      <c r="B36" s="322"/>
      <c r="C36" s="322"/>
      <c r="D36" s="322"/>
      <c r="E36" s="322"/>
      <c r="F36" s="323"/>
      <c r="G36" s="26">
        <v>28</v>
      </c>
      <c r="H36" s="50">
        <v>-954589856</v>
      </c>
      <c r="I36" s="50">
        <v>-595870921</v>
      </c>
    </row>
    <row r="37" spans="1:9" ht="12.75" customHeight="1" x14ac:dyDescent="0.2">
      <c r="A37" s="321" t="s">
        <v>320</v>
      </c>
      <c r="B37" s="322"/>
      <c r="C37" s="322"/>
      <c r="D37" s="322"/>
      <c r="E37" s="322"/>
      <c r="F37" s="323"/>
      <c r="G37" s="26">
        <v>29</v>
      </c>
      <c r="H37" s="50">
        <v>0</v>
      </c>
      <c r="I37" s="50">
        <v>0</v>
      </c>
    </row>
    <row r="38" spans="1:9" ht="12.75" customHeight="1" x14ac:dyDescent="0.2">
      <c r="A38" s="321" t="s">
        <v>321</v>
      </c>
      <c r="B38" s="322"/>
      <c r="C38" s="322"/>
      <c r="D38" s="322"/>
      <c r="E38" s="322"/>
      <c r="F38" s="323"/>
      <c r="G38" s="26">
        <v>30</v>
      </c>
      <c r="H38" s="50">
        <v>-10770778</v>
      </c>
      <c r="I38" s="50">
        <v>-225514</v>
      </c>
    </row>
    <row r="39" spans="1:9" ht="12.75" customHeight="1" x14ac:dyDescent="0.2">
      <c r="A39" s="321" t="s">
        <v>322</v>
      </c>
      <c r="B39" s="322"/>
      <c r="C39" s="322"/>
      <c r="D39" s="322"/>
      <c r="E39" s="322"/>
      <c r="F39" s="323"/>
      <c r="G39" s="26">
        <v>31</v>
      </c>
      <c r="H39" s="50">
        <v>0</v>
      </c>
      <c r="I39" s="50">
        <v>0</v>
      </c>
    </row>
    <row r="40" spans="1:9" ht="12.75" customHeight="1" x14ac:dyDescent="0.2">
      <c r="A40" s="321" t="s">
        <v>323</v>
      </c>
      <c r="B40" s="322"/>
      <c r="C40" s="322"/>
      <c r="D40" s="322"/>
      <c r="E40" s="322"/>
      <c r="F40" s="323"/>
      <c r="G40" s="26">
        <v>32</v>
      </c>
      <c r="H40" s="50">
        <v>-47667787</v>
      </c>
      <c r="I40" s="50">
        <v>0</v>
      </c>
    </row>
    <row r="41" spans="1:9" ht="24" customHeight="1" x14ac:dyDescent="0.2">
      <c r="A41" s="309" t="s">
        <v>324</v>
      </c>
      <c r="B41" s="310"/>
      <c r="C41" s="310"/>
      <c r="D41" s="310"/>
      <c r="E41" s="310"/>
      <c r="F41" s="311"/>
      <c r="G41" s="25">
        <v>33</v>
      </c>
      <c r="H41" s="46">
        <f>H36+H37+H38+H39+H40</f>
        <v>-1013028421</v>
      </c>
      <c r="I41" s="46">
        <f>I36+I37+I38+I39+I40</f>
        <v>-596096435</v>
      </c>
    </row>
    <row r="42" spans="1:9" ht="29.45" customHeight="1" x14ac:dyDescent="0.2">
      <c r="A42" s="312" t="s">
        <v>325</v>
      </c>
      <c r="B42" s="313"/>
      <c r="C42" s="313"/>
      <c r="D42" s="313"/>
      <c r="E42" s="313"/>
      <c r="F42" s="314"/>
      <c r="G42" s="27">
        <v>34</v>
      </c>
      <c r="H42" s="47">
        <f>H35+H41</f>
        <v>-943426568</v>
      </c>
      <c r="I42" s="47">
        <f>I35+I41</f>
        <v>-585949947</v>
      </c>
    </row>
    <row r="43" spans="1:9" x14ac:dyDescent="0.2">
      <c r="A43" s="315" t="s">
        <v>326</v>
      </c>
      <c r="B43" s="316"/>
      <c r="C43" s="316"/>
      <c r="D43" s="316"/>
      <c r="E43" s="316"/>
      <c r="F43" s="316"/>
      <c r="G43" s="316"/>
      <c r="H43" s="316"/>
      <c r="I43" s="317"/>
    </row>
    <row r="44" spans="1:9" ht="12.75" customHeight="1" x14ac:dyDescent="0.2">
      <c r="A44" s="318" t="s">
        <v>327</v>
      </c>
      <c r="B44" s="319"/>
      <c r="C44" s="319"/>
      <c r="D44" s="319"/>
      <c r="E44" s="319"/>
      <c r="F44" s="320"/>
      <c r="G44" s="24">
        <v>35</v>
      </c>
      <c r="H44" s="128">
        <v>0</v>
      </c>
      <c r="I44" s="50">
        <v>0</v>
      </c>
    </row>
    <row r="45" spans="1:9" ht="25.15" customHeight="1" x14ac:dyDescent="0.2">
      <c r="A45" s="321" t="s">
        <v>328</v>
      </c>
      <c r="B45" s="322"/>
      <c r="C45" s="322"/>
      <c r="D45" s="322"/>
      <c r="E45" s="322"/>
      <c r="F45" s="323"/>
      <c r="G45" s="26">
        <v>36</v>
      </c>
      <c r="H45" s="50">
        <v>0</v>
      </c>
      <c r="I45" s="50">
        <v>0</v>
      </c>
    </row>
    <row r="46" spans="1:9" ht="12.75" customHeight="1" x14ac:dyDescent="0.2">
      <c r="A46" s="321" t="s">
        <v>329</v>
      </c>
      <c r="B46" s="322"/>
      <c r="C46" s="322"/>
      <c r="D46" s="322"/>
      <c r="E46" s="322"/>
      <c r="F46" s="323"/>
      <c r="G46" s="26">
        <v>37</v>
      </c>
      <c r="H46" s="50">
        <v>742204883</v>
      </c>
      <c r="I46" s="50">
        <v>785615083</v>
      </c>
    </row>
    <row r="47" spans="1:9" ht="12.75" customHeight="1" x14ac:dyDescent="0.2">
      <c r="A47" s="321" t="s">
        <v>330</v>
      </c>
      <c r="B47" s="322"/>
      <c r="C47" s="322"/>
      <c r="D47" s="322"/>
      <c r="E47" s="322"/>
      <c r="F47" s="323"/>
      <c r="G47" s="26">
        <v>38</v>
      </c>
      <c r="H47" s="50">
        <v>329030148</v>
      </c>
      <c r="I47" s="50">
        <v>3389998</v>
      </c>
    </row>
    <row r="48" spans="1:9" ht="22.35" customHeight="1" x14ac:dyDescent="0.2">
      <c r="A48" s="309" t="s">
        <v>331</v>
      </c>
      <c r="B48" s="310"/>
      <c r="C48" s="310"/>
      <c r="D48" s="310"/>
      <c r="E48" s="310"/>
      <c r="F48" s="311"/>
      <c r="G48" s="25">
        <v>39</v>
      </c>
      <c r="H48" s="46">
        <f>H44+H45+H46+H47</f>
        <v>1071235031</v>
      </c>
      <c r="I48" s="46">
        <f>I44+I45+I46+I47</f>
        <v>789005081</v>
      </c>
    </row>
    <row r="49" spans="1:9" ht="24.6" customHeight="1" x14ac:dyDescent="0.2">
      <c r="A49" s="321" t="s">
        <v>332</v>
      </c>
      <c r="B49" s="322"/>
      <c r="C49" s="322"/>
      <c r="D49" s="322"/>
      <c r="E49" s="322"/>
      <c r="F49" s="323"/>
      <c r="G49" s="26">
        <v>40</v>
      </c>
      <c r="H49" s="50">
        <v>-450552945</v>
      </c>
      <c r="I49" s="50">
        <v>-46038888</v>
      </c>
    </row>
    <row r="50" spans="1:9" ht="12.75" customHeight="1" x14ac:dyDescent="0.2">
      <c r="A50" s="321" t="s">
        <v>333</v>
      </c>
      <c r="B50" s="322"/>
      <c r="C50" s="322"/>
      <c r="D50" s="322"/>
      <c r="E50" s="322"/>
      <c r="F50" s="323"/>
      <c r="G50" s="26">
        <v>41</v>
      </c>
      <c r="H50" s="50">
        <v>-130151483</v>
      </c>
      <c r="I50" s="50">
        <v>0</v>
      </c>
    </row>
    <row r="51" spans="1:9" ht="12.75" customHeight="1" x14ac:dyDescent="0.2">
      <c r="A51" s="321" t="s">
        <v>334</v>
      </c>
      <c r="B51" s="322"/>
      <c r="C51" s="322"/>
      <c r="D51" s="322"/>
      <c r="E51" s="322"/>
      <c r="F51" s="323"/>
      <c r="G51" s="26">
        <v>42</v>
      </c>
      <c r="H51" s="50">
        <v>0</v>
      </c>
      <c r="I51" s="50">
        <v>-72300</v>
      </c>
    </row>
    <row r="52" spans="1:9" ht="22.9" customHeight="1" x14ac:dyDescent="0.2">
      <c r="A52" s="321" t="s">
        <v>335</v>
      </c>
      <c r="B52" s="322"/>
      <c r="C52" s="322"/>
      <c r="D52" s="322"/>
      <c r="E52" s="322"/>
      <c r="F52" s="323"/>
      <c r="G52" s="26">
        <v>43</v>
      </c>
      <c r="H52" s="50">
        <v>-39436690</v>
      </c>
      <c r="I52" s="50">
        <v>0</v>
      </c>
    </row>
    <row r="53" spans="1:9" ht="12.75" customHeight="1" x14ac:dyDescent="0.2">
      <c r="A53" s="321" t="s">
        <v>336</v>
      </c>
      <c r="B53" s="322"/>
      <c r="C53" s="322"/>
      <c r="D53" s="322"/>
      <c r="E53" s="322"/>
      <c r="F53" s="323"/>
      <c r="G53" s="26">
        <v>44</v>
      </c>
      <c r="H53" s="50">
        <v>-4280260</v>
      </c>
      <c r="I53" s="50">
        <v>-3676476</v>
      </c>
    </row>
    <row r="54" spans="1:9" ht="30.75" customHeight="1" x14ac:dyDescent="0.2">
      <c r="A54" s="309" t="s">
        <v>337</v>
      </c>
      <c r="B54" s="310"/>
      <c r="C54" s="310"/>
      <c r="D54" s="310"/>
      <c r="E54" s="310"/>
      <c r="F54" s="311"/>
      <c r="G54" s="25">
        <v>45</v>
      </c>
      <c r="H54" s="46">
        <f>H49+H50+H51+H52+H53</f>
        <v>-624421378</v>
      </c>
      <c r="I54" s="46">
        <f>I49+I50+I51+I52+I53</f>
        <v>-49787664</v>
      </c>
    </row>
    <row r="55" spans="1:9" ht="29.45" customHeight="1" x14ac:dyDescent="0.2">
      <c r="A55" s="324" t="s">
        <v>338</v>
      </c>
      <c r="B55" s="325"/>
      <c r="C55" s="325"/>
      <c r="D55" s="325"/>
      <c r="E55" s="325"/>
      <c r="F55" s="326"/>
      <c r="G55" s="25">
        <v>46</v>
      </c>
      <c r="H55" s="46">
        <f>H48+H54</f>
        <v>446813653</v>
      </c>
      <c r="I55" s="46">
        <f>I48+I54</f>
        <v>739217417</v>
      </c>
    </row>
    <row r="56" spans="1:9" ht="32.450000000000003" customHeight="1" x14ac:dyDescent="0.2">
      <c r="A56" s="321" t="s">
        <v>339</v>
      </c>
      <c r="B56" s="322"/>
      <c r="C56" s="322"/>
      <c r="D56" s="322"/>
      <c r="E56" s="322"/>
      <c r="F56" s="323"/>
      <c r="G56" s="26">
        <v>47</v>
      </c>
      <c r="H56" s="45">
        <v>0</v>
      </c>
      <c r="I56" s="45">
        <v>0</v>
      </c>
    </row>
    <row r="57" spans="1:9" ht="26.45" customHeight="1" x14ac:dyDescent="0.2">
      <c r="A57" s="324" t="s">
        <v>340</v>
      </c>
      <c r="B57" s="325"/>
      <c r="C57" s="325"/>
      <c r="D57" s="325"/>
      <c r="E57" s="325"/>
      <c r="F57" s="326"/>
      <c r="G57" s="25">
        <v>48</v>
      </c>
      <c r="H57" s="46">
        <f>H27+H42+H55+H56</f>
        <v>288300285</v>
      </c>
      <c r="I57" s="46">
        <f>I27+I42+I55+I56</f>
        <v>115790262</v>
      </c>
    </row>
    <row r="58" spans="1:9" ht="24" customHeight="1" x14ac:dyDescent="0.2">
      <c r="A58" s="327" t="s">
        <v>341</v>
      </c>
      <c r="B58" s="328"/>
      <c r="C58" s="328"/>
      <c r="D58" s="328"/>
      <c r="E58" s="328"/>
      <c r="F58" s="329"/>
      <c r="G58" s="26">
        <v>49</v>
      </c>
      <c r="H58" s="50">
        <v>261842353</v>
      </c>
      <c r="I58" s="50">
        <v>550142638</v>
      </c>
    </row>
    <row r="59" spans="1:9" ht="31.15" customHeight="1" x14ac:dyDescent="0.2">
      <c r="A59" s="312" t="s">
        <v>342</v>
      </c>
      <c r="B59" s="313"/>
      <c r="C59" s="313"/>
      <c r="D59" s="313"/>
      <c r="E59" s="313"/>
      <c r="F59" s="314"/>
      <c r="G59" s="27">
        <v>50</v>
      </c>
      <c r="H59" s="47">
        <f>H57+H58</f>
        <v>550142638</v>
      </c>
      <c r="I59" s="47">
        <f>I57+I58</f>
        <v>665932900</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conditionalFormatting sqref="H34">
    <cfRule type="cellIs" dxfId="20" priority="5" stopIfTrue="1" operator="notEqual">
      <formula>ROUND(H34,0)</formula>
    </cfRule>
    <cfRule type="cellIs" dxfId="19" priority="6" stopIfTrue="1" operator="lessThan">
      <formula>0</formula>
    </cfRule>
  </conditionalFormatting>
  <conditionalFormatting sqref="H44:H45">
    <cfRule type="cellIs" dxfId="18" priority="3" stopIfTrue="1" operator="notEqual">
      <formula>ROUND(H44,0)</formula>
    </cfRule>
    <cfRule type="cellIs" dxfId="17" priority="4" stopIfTrue="1" operator="lessThan">
      <formula>0</formula>
    </cfRule>
  </conditionalFormatting>
  <conditionalFormatting sqref="H53">
    <cfRule type="cellIs" dxfId="16" priority="1" stopIfTrue="1" operator="notEqual">
      <formula>ROUND(H53,0)</formula>
    </cfRule>
    <cfRule type="cellIs" dxfId="15" priority="2" stopIfTrue="1" operator="greaterThan">
      <formula>0</formula>
    </cfRule>
  </conditionalFormatting>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34" zoomScale="110" zoomScaleNormal="100" workbookViewId="0">
      <selection activeCell="K48" sqref="K48"/>
    </sheetView>
  </sheetViews>
  <sheetFormatPr defaultRowHeight="12.75" x14ac:dyDescent="0.2"/>
  <cols>
    <col min="1" max="7" width="9.140625" style="17"/>
    <col min="8" max="9" width="15.425781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98" t="s">
        <v>343</v>
      </c>
      <c r="B1" s="336"/>
      <c r="C1" s="336"/>
      <c r="D1" s="336"/>
      <c r="E1" s="336"/>
      <c r="F1" s="336"/>
      <c r="G1" s="336"/>
      <c r="H1" s="336"/>
      <c r="I1" s="336"/>
    </row>
    <row r="2" spans="1:9" ht="12.75" customHeight="1" x14ac:dyDescent="0.2">
      <c r="A2" s="297" t="s">
        <v>495</v>
      </c>
      <c r="B2" s="273"/>
      <c r="C2" s="273"/>
      <c r="D2" s="273"/>
      <c r="E2" s="273"/>
      <c r="F2" s="273"/>
      <c r="G2" s="273"/>
      <c r="H2" s="273"/>
      <c r="I2" s="273"/>
    </row>
    <row r="3" spans="1:9" x14ac:dyDescent="0.2">
      <c r="A3" s="346" t="s">
        <v>344</v>
      </c>
      <c r="B3" s="347"/>
      <c r="C3" s="347"/>
      <c r="D3" s="347"/>
      <c r="E3" s="347"/>
      <c r="F3" s="347"/>
      <c r="G3" s="347"/>
      <c r="H3" s="347"/>
      <c r="I3" s="347"/>
    </row>
    <row r="4" spans="1:9" x14ac:dyDescent="0.2">
      <c r="A4" s="337" t="s">
        <v>496</v>
      </c>
      <c r="B4" s="277"/>
      <c r="C4" s="277"/>
      <c r="D4" s="277"/>
      <c r="E4" s="277"/>
      <c r="F4" s="277"/>
      <c r="G4" s="277"/>
      <c r="H4" s="277"/>
      <c r="I4" s="278"/>
    </row>
    <row r="5" spans="1:9" ht="24" thickBot="1" x14ac:dyDescent="0.25">
      <c r="A5" s="340" t="s">
        <v>345</v>
      </c>
      <c r="B5" s="341"/>
      <c r="C5" s="341"/>
      <c r="D5" s="341"/>
      <c r="E5" s="341"/>
      <c r="F5" s="342"/>
      <c r="G5" s="22" t="s">
        <v>346</v>
      </c>
      <c r="H5" s="41" t="s">
        <v>347</v>
      </c>
      <c r="I5" s="41" t="s">
        <v>348</v>
      </c>
    </row>
    <row r="6" spans="1:9" x14ac:dyDescent="0.2">
      <c r="A6" s="343">
        <v>1</v>
      </c>
      <c r="B6" s="344"/>
      <c r="C6" s="344"/>
      <c r="D6" s="344"/>
      <c r="E6" s="344"/>
      <c r="F6" s="345"/>
      <c r="G6" s="28">
        <v>2</v>
      </c>
      <c r="H6" s="42" t="s">
        <v>349</v>
      </c>
      <c r="I6" s="42" t="s">
        <v>350</v>
      </c>
    </row>
    <row r="7" spans="1:9" x14ac:dyDescent="0.2">
      <c r="A7" s="354" t="s">
        <v>351</v>
      </c>
      <c r="B7" s="355"/>
      <c r="C7" s="355"/>
      <c r="D7" s="355"/>
      <c r="E7" s="355"/>
      <c r="F7" s="355"/>
      <c r="G7" s="355"/>
      <c r="H7" s="355"/>
      <c r="I7" s="356"/>
    </row>
    <row r="8" spans="1:9" x14ac:dyDescent="0.2">
      <c r="A8" s="357" t="s">
        <v>352</v>
      </c>
      <c r="B8" s="357"/>
      <c r="C8" s="357"/>
      <c r="D8" s="357"/>
      <c r="E8" s="357"/>
      <c r="F8" s="357"/>
      <c r="G8" s="29">
        <v>1</v>
      </c>
      <c r="H8" s="49">
        <v>0</v>
      </c>
      <c r="I8" s="49">
        <v>0</v>
      </c>
    </row>
    <row r="9" spans="1:9" x14ac:dyDescent="0.2">
      <c r="A9" s="352" t="s">
        <v>353</v>
      </c>
      <c r="B9" s="352"/>
      <c r="C9" s="352"/>
      <c r="D9" s="352"/>
      <c r="E9" s="352"/>
      <c r="F9" s="352"/>
      <c r="G9" s="30">
        <v>2</v>
      </c>
      <c r="H9" s="49">
        <v>0</v>
      </c>
      <c r="I9" s="49">
        <v>0</v>
      </c>
    </row>
    <row r="10" spans="1:9" x14ac:dyDescent="0.2">
      <c r="A10" s="352" t="s">
        <v>354</v>
      </c>
      <c r="B10" s="352"/>
      <c r="C10" s="352"/>
      <c r="D10" s="352"/>
      <c r="E10" s="352"/>
      <c r="F10" s="352"/>
      <c r="G10" s="30">
        <v>3</v>
      </c>
      <c r="H10" s="49">
        <v>0</v>
      </c>
      <c r="I10" s="49">
        <v>0</v>
      </c>
    </row>
    <row r="11" spans="1:9" x14ac:dyDescent="0.2">
      <c r="A11" s="352" t="s">
        <v>355</v>
      </c>
      <c r="B11" s="352"/>
      <c r="C11" s="352"/>
      <c r="D11" s="352"/>
      <c r="E11" s="352"/>
      <c r="F11" s="352"/>
      <c r="G11" s="30">
        <v>4</v>
      </c>
      <c r="H11" s="49">
        <v>0</v>
      </c>
      <c r="I11" s="49">
        <v>0</v>
      </c>
    </row>
    <row r="12" spans="1:9" x14ac:dyDescent="0.2">
      <c r="A12" s="352" t="s">
        <v>356</v>
      </c>
      <c r="B12" s="352"/>
      <c r="C12" s="352"/>
      <c r="D12" s="352"/>
      <c r="E12" s="352"/>
      <c r="F12" s="352"/>
      <c r="G12" s="30">
        <v>5</v>
      </c>
      <c r="H12" s="49">
        <v>0</v>
      </c>
      <c r="I12" s="49">
        <v>0</v>
      </c>
    </row>
    <row r="13" spans="1:9" x14ac:dyDescent="0.2">
      <c r="A13" s="352" t="s">
        <v>357</v>
      </c>
      <c r="B13" s="352"/>
      <c r="C13" s="352"/>
      <c r="D13" s="352"/>
      <c r="E13" s="352"/>
      <c r="F13" s="352"/>
      <c r="G13" s="30">
        <v>6</v>
      </c>
      <c r="H13" s="49">
        <v>0</v>
      </c>
      <c r="I13" s="49">
        <v>0</v>
      </c>
    </row>
    <row r="14" spans="1:9" x14ac:dyDescent="0.2">
      <c r="A14" s="352" t="s">
        <v>358</v>
      </c>
      <c r="B14" s="352"/>
      <c r="C14" s="352"/>
      <c r="D14" s="352"/>
      <c r="E14" s="352"/>
      <c r="F14" s="352"/>
      <c r="G14" s="30">
        <v>7</v>
      </c>
      <c r="H14" s="49">
        <v>0</v>
      </c>
      <c r="I14" s="49">
        <v>0</v>
      </c>
    </row>
    <row r="15" spans="1:9" x14ac:dyDescent="0.2">
      <c r="A15" s="352" t="s">
        <v>359</v>
      </c>
      <c r="B15" s="352"/>
      <c r="C15" s="352"/>
      <c r="D15" s="352"/>
      <c r="E15" s="352"/>
      <c r="F15" s="352"/>
      <c r="G15" s="30">
        <v>8</v>
      </c>
      <c r="H15" s="49">
        <v>0</v>
      </c>
      <c r="I15" s="49">
        <v>0</v>
      </c>
    </row>
    <row r="16" spans="1:9" x14ac:dyDescent="0.2">
      <c r="A16" s="350" t="s">
        <v>360</v>
      </c>
      <c r="B16" s="350"/>
      <c r="C16" s="350"/>
      <c r="D16" s="350"/>
      <c r="E16" s="350"/>
      <c r="F16" s="350"/>
      <c r="G16" s="31">
        <v>9</v>
      </c>
      <c r="H16" s="51">
        <f>SUM(H8:H15)</f>
        <v>0</v>
      </c>
      <c r="I16" s="51">
        <f>SUM(I8:I15)</f>
        <v>0</v>
      </c>
    </row>
    <row r="17" spans="1:9" x14ac:dyDescent="0.2">
      <c r="A17" s="352" t="s">
        <v>361</v>
      </c>
      <c r="B17" s="352"/>
      <c r="C17" s="352"/>
      <c r="D17" s="352"/>
      <c r="E17" s="352"/>
      <c r="F17" s="352"/>
      <c r="G17" s="30">
        <v>10</v>
      </c>
      <c r="H17" s="50">
        <v>0</v>
      </c>
      <c r="I17" s="50">
        <v>0</v>
      </c>
    </row>
    <row r="18" spans="1:9" x14ac:dyDescent="0.2">
      <c r="A18" s="352" t="s">
        <v>362</v>
      </c>
      <c r="B18" s="352"/>
      <c r="C18" s="352"/>
      <c r="D18" s="352"/>
      <c r="E18" s="352"/>
      <c r="F18" s="352"/>
      <c r="G18" s="30">
        <v>11</v>
      </c>
      <c r="H18" s="50">
        <v>0</v>
      </c>
      <c r="I18" s="50">
        <v>0</v>
      </c>
    </row>
    <row r="19" spans="1:9" ht="27.6" customHeight="1" x14ac:dyDescent="0.2">
      <c r="A19" s="348" t="s">
        <v>363</v>
      </c>
      <c r="B19" s="348"/>
      <c r="C19" s="348"/>
      <c r="D19" s="348"/>
      <c r="E19" s="348"/>
      <c r="F19" s="348"/>
      <c r="G19" s="32">
        <v>12</v>
      </c>
      <c r="H19" s="52">
        <f>H16+H17+H18</f>
        <v>0</v>
      </c>
      <c r="I19" s="52">
        <f>I16+I17+I18</f>
        <v>0</v>
      </c>
    </row>
    <row r="20" spans="1:9" x14ac:dyDescent="0.2">
      <c r="A20" s="354" t="s">
        <v>364</v>
      </c>
      <c r="B20" s="355"/>
      <c r="C20" s="355"/>
      <c r="D20" s="355"/>
      <c r="E20" s="355"/>
      <c r="F20" s="355"/>
      <c r="G20" s="355"/>
      <c r="H20" s="355"/>
      <c r="I20" s="356"/>
    </row>
    <row r="21" spans="1:9" ht="26.45" customHeight="1" x14ac:dyDescent="0.2">
      <c r="A21" s="357" t="s">
        <v>365</v>
      </c>
      <c r="B21" s="357"/>
      <c r="C21" s="357"/>
      <c r="D21" s="357"/>
      <c r="E21" s="357"/>
      <c r="F21" s="357"/>
      <c r="G21" s="29">
        <v>13</v>
      </c>
      <c r="H21" s="49">
        <v>0</v>
      </c>
      <c r="I21" s="49">
        <v>0</v>
      </c>
    </row>
    <row r="22" spans="1:9" x14ac:dyDescent="0.2">
      <c r="A22" s="352" t="s">
        <v>366</v>
      </c>
      <c r="B22" s="352"/>
      <c r="C22" s="352"/>
      <c r="D22" s="352"/>
      <c r="E22" s="352"/>
      <c r="F22" s="352"/>
      <c r="G22" s="30">
        <v>14</v>
      </c>
      <c r="H22" s="49">
        <v>0</v>
      </c>
      <c r="I22" s="49">
        <v>0</v>
      </c>
    </row>
    <row r="23" spans="1:9" x14ac:dyDescent="0.2">
      <c r="A23" s="352" t="s">
        <v>367</v>
      </c>
      <c r="B23" s="352"/>
      <c r="C23" s="352"/>
      <c r="D23" s="352"/>
      <c r="E23" s="352"/>
      <c r="F23" s="352"/>
      <c r="G23" s="30">
        <v>15</v>
      </c>
      <c r="H23" s="49">
        <v>0</v>
      </c>
      <c r="I23" s="49">
        <v>0</v>
      </c>
    </row>
    <row r="24" spans="1:9" x14ac:dyDescent="0.2">
      <c r="A24" s="352" t="s">
        <v>368</v>
      </c>
      <c r="B24" s="352"/>
      <c r="C24" s="352"/>
      <c r="D24" s="352"/>
      <c r="E24" s="352"/>
      <c r="F24" s="352"/>
      <c r="G24" s="30">
        <v>16</v>
      </c>
      <c r="H24" s="49">
        <v>0</v>
      </c>
      <c r="I24" s="49">
        <v>0</v>
      </c>
    </row>
    <row r="25" spans="1:9" x14ac:dyDescent="0.2">
      <c r="A25" s="352" t="s">
        <v>369</v>
      </c>
      <c r="B25" s="352"/>
      <c r="C25" s="352"/>
      <c r="D25" s="352"/>
      <c r="E25" s="352"/>
      <c r="F25" s="352"/>
      <c r="G25" s="30">
        <v>17</v>
      </c>
      <c r="H25" s="49">
        <v>0</v>
      </c>
      <c r="I25" s="49">
        <v>0</v>
      </c>
    </row>
    <row r="26" spans="1:9" x14ac:dyDescent="0.2">
      <c r="A26" s="352" t="s">
        <v>370</v>
      </c>
      <c r="B26" s="352"/>
      <c r="C26" s="352"/>
      <c r="D26" s="352"/>
      <c r="E26" s="352"/>
      <c r="F26" s="352"/>
      <c r="G26" s="30">
        <v>18</v>
      </c>
      <c r="H26" s="49">
        <v>0</v>
      </c>
      <c r="I26" s="49">
        <v>0</v>
      </c>
    </row>
    <row r="27" spans="1:9" ht="24" customHeight="1" x14ac:dyDescent="0.2">
      <c r="A27" s="350" t="s">
        <v>371</v>
      </c>
      <c r="B27" s="350"/>
      <c r="C27" s="350"/>
      <c r="D27" s="350"/>
      <c r="E27" s="350"/>
      <c r="F27" s="350"/>
      <c r="G27" s="31">
        <v>19</v>
      </c>
      <c r="H27" s="51">
        <f>SUM(H21:H26)</f>
        <v>0</v>
      </c>
      <c r="I27" s="51">
        <f>SUM(I21:I26)</f>
        <v>0</v>
      </c>
    </row>
    <row r="28" spans="1:9" ht="27.2" customHeight="1" x14ac:dyDescent="0.2">
      <c r="A28" s="352" t="s">
        <v>372</v>
      </c>
      <c r="B28" s="352"/>
      <c r="C28" s="352"/>
      <c r="D28" s="352"/>
      <c r="E28" s="352"/>
      <c r="F28" s="352"/>
      <c r="G28" s="30">
        <v>20</v>
      </c>
      <c r="H28" s="50">
        <v>0</v>
      </c>
      <c r="I28" s="50">
        <v>0</v>
      </c>
    </row>
    <row r="29" spans="1:9" x14ac:dyDescent="0.2">
      <c r="A29" s="352" t="s">
        <v>373</v>
      </c>
      <c r="B29" s="352"/>
      <c r="C29" s="352"/>
      <c r="D29" s="352"/>
      <c r="E29" s="352"/>
      <c r="F29" s="352"/>
      <c r="G29" s="30">
        <v>21</v>
      </c>
      <c r="H29" s="50">
        <v>0</v>
      </c>
      <c r="I29" s="50">
        <v>0</v>
      </c>
    </row>
    <row r="30" spans="1:9" x14ac:dyDescent="0.2">
      <c r="A30" s="352" t="s">
        <v>374</v>
      </c>
      <c r="B30" s="352"/>
      <c r="C30" s="352"/>
      <c r="D30" s="352"/>
      <c r="E30" s="352"/>
      <c r="F30" s="352"/>
      <c r="G30" s="30">
        <v>22</v>
      </c>
      <c r="H30" s="50">
        <v>0</v>
      </c>
      <c r="I30" s="50">
        <v>0</v>
      </c>
    </row>
    <row r="31" spans="1:9" x14ac:dyDescent="0.2">
      <c r="A31" s="352" t="s">
        <v>375</v>
      </c>
      <c r="B31" s="352"/>
      <c r="C31" s="352"/>
      <c r="D31" s="352"/>
      <c r="E31" s="352"/>
      <c r="F31" s="352"/>
      <c r="G31" s="30">
        <v>23</v>
      </c>
      <c r="H31" s="50">
        <v>0</v>
      </c>
      <c r="I31" s="50">
        <v>0</v>
      </c>
    </row>
    <row r="32" spans="1:9" x14ac:dyDescent="0.2">
      <c r="A32" s="352" t="s">
        <v>376</v>
      </c>
      <c r="B32" s="352"/>
      <c r="C32" s="352"/>
      <c r="D32" s="352"/>
      <c r="E32" s="352"/>
      <c r="F32" s="352"/>
      <c r="G32" s="30">
        <v>24</v>
      </c>
      <c r="H32" s="50">
        <v>0</v>
      </c>
      <c r="I32" s="50">
        <v>0</v>
      </c>
    </row>
    <row r="33" spans="1:9" ht="25.9" customHeight="1" x14ac:dyDescent="0.2">
      <c r="A33" s="350" t="s">
        <v>377</v>
      </c>
      <c r="B33" s="350"/>
      <c r="C33" s="350"/>
      <c r="D33" s="350"/>
      <c r="E33" s="350"/>
      <c r="F33" s="350"/>
      <c r="G33" s="31">
        <v>25</v>
      </c>
      <c r="H33" s="51">
        <f>SUM(H28:H32)</f>
        <v>0</v>
      </c>
      <c r="I33" s="51">
        <f>SUM(I28:I32)</f>
        <v>0</v>
      </c>
    </row>
    <row r="34" spans="1:9" ht="28.15" customHeight="1" x14ac:dyDescent="0.2">
      <c r="A34" s="348" t="s">
        <v>378</v>
      </c>
      <c r="B34" s="348"/>
      <c r="C34" s="348"/>
      <c r="D34" s="348"/>
      <c r="E34" s="348"/>
      <c r="F34" s="348"/>
      <c r="G34" s="32">
        <v>26</v>
      </c>
      <c r="H34" s="52">
        <f>H27+H33</f>
        <v>0</v>
      </c>
      <c r="I34" s="52">
        <f>I27+I33</f>
        <v>0</v>
      </c>
    </row>
    <row r="35" spans="1:9" x14ac:dyDescent="0.2">
      <c r="A35" s="354" t="s">
        <v>379</v>
      </c>
      <c r="B35" s="355"/>
      <c r="C35" s="355"/>
      <c r="D35" s="355"/>
      <c r="E35" s="355"/>
      <c r="F35" s="355"/>
      <c r="G35" s="355">
        <v>0</v>
      </c>
      <c r="H35" s="355"/>
      <c r="I35" s="356"/>
    </row>
    <row r="36" spans="1:9" x14ac:dyDescent="0.2">
      <c r="A36" s="358" t="s">
        <v>380</v>
      </c>
      <c r="B36" s="358"/>
      <c r="C36" s="358"/>
      <c r="D36" s="358"/>
      <c r="E36" s="358"/>
      <c r="F36" s="358"/>
      <c r="G36" s="29">
        <v>27</v>
      </c>
      <c r="H36" s="49">
        <v>0</v>
      </c>
      <c r="I36" s="49">
        <v>0</v>
      </c>
    </row>
    <row r="37" spans="1:9" ht="25.15" customHeight="1" x14ac:dyDescent="0.2">
      <c r="A37" s="349" t="s">
        <v>381</v>
      </c>
      <c r="B37" s="349"/>
      <c r="C37" s="349"/>
      <c r="D37" s="349"/>
      <c r="E37" s="349"/>
      <c r="F37" s="349"/>
      <c r="G37" s="30">
        <v>28</v>
      </c>
      <c r="H37" s="49">
        <v>0</v>
      </c>
      <c r="I37" s="49">
        <v>0</v>
      </c>
    </row>
    <row r="38" spans="1:9" x14ac:dyDescent="0.2">
      <c r="A38" s="349" t="s">
        <v>382</v>
      </c>
      <c r="B38" s="349"/>
      <c r="C38" s="349"/>
      <c r="D38" s="349"/>
      <c r="E38" s="349"/>
      <c r="F38" s="349"/>
      <c r="G38" s="30">
        <v>29</v>
      </c>
      <c r="H38" s="49">
        <v>0</v>
      </c>
      <c r="I38" s="49">
        <v>0</v>
      </c>
    </row>
    <row r="39" spans="1:9" x14ac:dyDescent="0.2">
      <c r="A39" s="349" t="s">
        <v>383</v>
      </c>
      <c r="B39" s="349"/>
      <c r="C39" s="349"/>
      <c r="D39" s="349"/>
      <c r="E39" s="349"/>
      <c r="F39" s="349"/>
      <c r="G39" s="30">
        <v>30</v>
      </c>
      <c r="H39" s="49">
        <v>0</v>
      </c>
      <c r="I39" s="49">
        <v>0</v>
      </c>
    </row>
    <row r="40" spans="1:9" ht="25.9" customHeight="1" x14ac:dyDescent="0.2">
      <c r="A40" s="350" t="s">
        <v>384</v>
      </c>
      <c r="B40" s="350"/>
      <c r="C40" s="350"/>
      <c r="D40" s="350"/>
      <c r="E40" s="350"/>
      <c r="F40" s="350"/>
      <c r="G40" s="31">
        <v>31</v>
      </c>
      <c r="H40" s="51">
        <f>H39+H38+H37+H36</f>
        <v>0</v>
      </c>
      <c r="I40" s="51">
        <f>I39+I38+I37+I36</f>
        <v>0</v>
      </c>
    </row>
    <row r="41" spans="1:9" ht="24.6" customHeight="1" x14ac:dyDescent="0.2">
      <c r="A41" s="349" t="s">
        <v>385</v>
      </c>
      <c r="B41" s="349"/>
      <c r="C41" s="349"/>
      <c r="D41" s="349"/>
      <c r="E41" s="349"/>
      <c r="F41" s="349"/>
      <c r="G41" s="30">
        <v>32</v>
      </c>
      <c r="H41" s="50">
        <v>0</v>
      </c>
      <c r="I41" s="50">
        <v>0</v>
      </c>
    </row>
    <row r="42" spans="1:9" x14ac:dyDescent="0.2">
      <c r="A42" s="349" t="s">
        <v>386</v>
      </c>
      <c r="B42" s="349"/>
      <c r="C42" s="349"/>
      <c r="D42" s="349"/>
      <c r="E42" s="349"/>
      <c r="F42" s="349"/>
      <c r="G42" s="30">
        <v>33</v>
      </c>
      <c r="H42" s="50">
        <v>0</v>
      </c>
      <c r="I42" s="50">
        <v>0</v>
      </c>
    </row>
    <row r="43" spans="1:9" x14ac:dyDescent="0.2">
      <c r="A43" s="349" t="s">
        <v>387</v>
      </c>
      <c r="B43" s="349"/>
      <c r="C43" s="349"/>
      <c r="D43" s="349"/>
      <c r="E43" s="349"/>
      <c r="F43" s="349"/>
      <c r="G43" s="30">
        <v>34</v>
      </c>
      <c r="H43" s="50">
        <v>0</v>
      </c>
      <c r="I43" s="50">
        <v>0</v>
      </c>
    </row>
    <row r="44" spans="1:9" ht="21" customHeight="1" x14ac:dyDescent="0.2">
      <c r="A44" s="349" t="s">
        <v>388</v>
      </c>
      <c r="B44" s="349"/>
      <c r="C44" s="349"/>
      <c r="D44" s="349"/>
      <c r="E44" s="349"/>
      <c r="F44" s="349"/>
      <c r="G44" s="30">
        <v>35</v>
      </c>
      <c r="H44" s="50">
        <v>0</v>
      </c>
      <c r="I44" s="50">
        <v>0</v>
      </c>
    </row>
    <row r="45" spans="1:9" x14ac:dyDescent="0.2">
      <c r="A45" s="349" t="s">
        <v>389</v>
      </c>
      <c r="B45" s="349"/>
      <c r="C45" s="349"/>
      <c r="D45" s="349"/>
      <c r="E45" s="349"/>
      <c r="F45" s="349"/>
      <c r="G45" s="30">
        <v>36</v>
      </c>
      <c r="H45" s="50">
        <v>0</v>
      </c>
      <c r="I45" s="50">
        <v>0</v>
      </c>
    </row>
    <row r="46" spans="1:9" ht="22.9" customHeight="1" x14ac:dyDescent="0.2">
      <c r="A46" s="350" t="s">
        <v>390</v>
      </c>
      <c r="B46" s="350"/>
      <c r="C46" s="350"/>
      <c r="D46" s="350"/>
      <c r="E46" s="350"/>
      <c r="F46" s="350"/>
      <c r="G46" s="31">
        <v>37</v>
      </c>
      <c r="H46" s="51">
        <f>H45+H44+H43+H42+H41</f>
        <v>0</v>
      </c>
      <c r="I46" s="51">
        <f>I45+I44+I43+I42+I41</f>
        <v>0</v>
      </c>
    </row>
    <row r="47" spans="1:9" ht="25.9" customHeight="1" x14ac:dyDescent="0.2">
      <c r="A47" s="351" t="s">
        <v>391</v>
      </c>
      <c r="B47" s="351"/>
      <c r="C47" s="351"/>
      <c r="D47" s="351"/>
      <c r="E47" s="351"/>
      <c r="F47" s="351"/>
      <c r="G47" s="31">
        <v>38</v>
      </c>
      <c r="H47" s="51">
        <f>H46+H40</f>
        <v>0</v>
      </c>
      <c r="I47" s="51">
        <f>I46+I40</f>
        <v>0</v>
      </c>
    </row>
    <row r="48" spans="1:9" ht="22.35" customHeight="1" x14ac:dyDescent="0.2">
      <c r="A48" s="352" t="s">
        <v>392</v>
      </c>
      <c r="B48" s="352"/>
      <c r="C48" s="352"/>
      <c r="D48" s="352"/>
      <c r="E48" s="352"/>
      <c r="F48" s="352"/>
      <c r="G48" s="30">
        <v>39</v>
      </c>
      <c r="H48" s="50">
        <v>0</v>
      </c>
      <c r="I48" s="50">
        <v>0</v>
      </c>
    </row>
    <row r="49" spans="1:9" ht="25.9" customHeight="1" x14ac:dyDescent="0.2">
      <c r="A49" s="351" t="s">
        <v>393</v>
      </c>
      <c r="B49" s="351"/>
      <c r="C49" s="351"/>
      <c r="D49" s="351"/>
      <c r="E49" s="351"/>
      <c r="F49" s="351"/>
      <c r="G49" s="31">
        <v>40</v>
      </c>
      <c r="H49" s="51">
        <f>H19+H34+H47+H48</f>
        <v>0</v>
      </c>
      <c r="I49" s="51">
        <f>I19+I34+I47+I48</f>
        <v>0</v>
      </c>
    </row>
    <row r="50" spans="1:9" ht="25.15" customHeight="1" x14ac:dyDescent="0.2">
      <c r="A50" s="353" t="s">
        <v>394</v>
      </c>
      <c r="B50" s="353"/>
      <c r="C50" s="353"/>
      <c r="D50" s="353"/>
      <c r="E50" s="353"/>
      <c r="F50" s="353"/>
      <c r="G50" s="30">
        <v>41</v>
      </c>
      <c r="H50" s="50">
        <v>0</v>
      </c>
      <c r="I50" s="50">
        <v>0</v>
      </c>
    </row>
    <row r="51" spans="1:9" ht="31.9" customHeight="1" x14ac:dyDescent="0.2">
      <c r="A51" s="348" t="s">
        <v>395</v>
      </c>
      <c r="B51" s="348"/>
      <c r="C51" s="348"/>
      <c r="D51" s="348"/>
      <c r="E51" s="348"/>
      <c r="F51" s="348"/>
      <c r="G51" s="32">
        <v>42</v>
      </c>
      <c r="H51" s="52">
        <f>H50+H49</f>
        <v>0</v>
      </c>
      <c r="I51" s="52">
        <f>I50+I49</f>
        <v>0</v>
      </c>
    </row>
  </sheetData>
  <sheetProtection algorithmName="SHA-512" hashValue="gcLQziT4bSCOLfutP0BzEb/MBNMthqHMa180Q8V1OKUWCjaO/4tpaSQljMB3b7WN0KlHovpn0129NViBpZxm/g==" saltValue="GRnQmtbXFX/9qBO8nt8TMQ=="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Incorrect entry" error="You can enter only whole numbers" sqref="H15:I16 H18:I19 H31:I31 H34:I34 H47:I49">
      <formula1>999999999999</formula1>
    </dataValidation>
    <dataValidation type="whole" operator="lessThanOrEqual" allowBlank="1" showInputMessage="1" showErrorMessage="1" errorTitle="Incorrect entry" error="You can enter only negative whole numbers or a zero" sqref="H12:I14 H17:I17 H28:I30 H32:I33 H41:I46">
      <formula1>0</formula1>
    </dataValidation>
    <dataValidation type="whole" operator="greaterThanOrEqual" allowBlank="1" showInputMessage="1" showErrorMessage="1" errorTitle="Incorrect entry" error="You can enter only positive whole numbers" sqref="H8:I11 H21:I27 H36:I40 H50:I5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topLeftCell="A37" zoomScale="80" zoomScaleNormal="100" zoomScaleSheetLayoutView="80" workbookViewId="0">
      <selection activeCell="V36" sqref="V36"/>
    </sheetView>
  </sheetViews>
  <sheetFormatPr defaultRowHeight="12.75" x14ac:dyDescent="0.2"/>
  <cols>
    <col min="1" max="4" width="9.140625" style="1"/>
    <col min="5" max="5" width="10.140625" style="1" bestFit="1" customWidth="1"/>
    <col min="6" max="6" width="9.140625" style="1"/>
    <col min="7" max="7" width="10.140625" style="1" bestFit="1" customWidth="1"/>
    <col min="8" max="23" width="15" style="54"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79" t="s">
        <v>396</v>
      </c>
      <c r="B1" s="380"/>
      <c r="C1" s="380"/>
      <c r="D1" s="380"/>
      <c r="E1" s="380"/>
      <c r="F1" s="380"/>
      <c r="G1" s="380"/>
      <c r="H1" s="380"/>
      <c r="I1" s="380"/>
      <c r="J1" s="380"/>
      <c r="K1" s="53"/>
    </row>
    <row r="2" spans="1:23" ht="15.75" x14ac:dyDescent="0.2">
      <c r="A2" s="2"/>
      <c r="B2" s="3"/>
      <c r="C2" s="381" t="s">
        <v>397</v>
      </c>
      <c r="D2" s="381"/>
      <c r="E2" s="10">
        <v>43831</v>
      </c>
      <c r="F2" s="4" t="s">
        <v>398</v>
      </c>
      <c r="G2" s="10">
        <v>44196</v>
      </c>
      <c r="H2" s="55"/>
      <c r="I2" s="55"/>
      <c r="J2" s="55"/>
      <c r="K2" s="56"/>
      <c r="V2" s="57" t="s">
        <v>399</v>
      </c>
    </row>
    <row r="3" spans="1:23" ht="13.5" customHeight="1" thickBot="1" x14ac:dyDescent="0.25">
      <c r="A3" s="383" t="s">
        <v>400</v>
      </c>
      <c r="B3" s="384"/>
      <c r="C3" s="384"/>
      <c r="D3" s="384"/>
      <c r="E3" s="384"/>
      <c r="F3" s="384"/>
      <c r="G3" s="387" t="s">
        <v>401</v>
      </c>
      <c r="H3" s="370" t="s">
        <v>402</v>
      </c>
      <c r="I3" s="370"/>
      <c r="J3" s="370"/>
      <c r="K3" s="370"/>
      <c r="L3" s="370"/>
      <c r="M3" s="370"/>
      <c r="N3" s="370"/>
      <c r="O3" s="370"/>
      <c r="P3" s="370"/>
      <c r="Q3" s="370"/>
      <c r="R3" s="370"/>
      <c r="S3" s="370"/>
      <c r="T3" s="370"/>
      <c r="U3" s="370"/>
      <c r="V3" s="370" t="s">
        <v>403</v>
      </c>
      <c r="W3" s="372" t="s">
        <v>404</v>
      </c>
    </row>
    <row r="4" spans="1:23" ht="57" thickBot="1" x14ac:dyDescent="0.25">
      <c r="A4" s="385"/>
      <c r="B4" s="386"/>
      <c r="C4" s="386"/>
      <c r="D4" s="386"/>
      <c r="E4" s="386"/>
      <c r="F4" s="386"/>
      <c r="G4" s="388"/>
      <c r="H4" s="58" t="s">
        <v>405</v>
      </c>
      <c r="I4" s="58" t="s">
        <v>406</v>
      </c>
      <c r="J4" s="58" t="s">
        <v>407</v>
      </c>
      <c r="K4" s="58" t="s">
        <v>408</v>
      </c>
      <c r="L4" s="58" t="s">
        <v>409</v>
      </c>
      <c r="M4" s="58" t="s">
        <v>410</v>
      </c>
      <c r="N4" s="58" t="s">
        <v>411</v>
      </c>
      <c r="O4" s="58" t="s">
        <v>412</v>
      </c>
      <c r="P4" s="58" t="s">
        <v>413</v>
      </c>
      <c r="Q4" s="58" t="s">
        <v>414</v>
      </c>
      <c r="R4" s="58" t="s">
        <v>415</v>
      </c>
      <c r="S4" s="58" t="s">
        <v>416</v>
      </c>
      <c r="T4" s="58" t="s">
        <v>417</v>
      </c>
      <c r="U4" s="58" t="s">
        <v>418</v>
      </c>
      <c r="V4" s="371"/>
      <c r="W4" s="373"/>
    </row>
    <row r="5" spans="1:23" ht="22.5" x14ac:dyDescent="0.2">
      <c r="A5" s="374">
        <v>1</v>
      </c>
      <c r="B5" s="375"/>
      <c r="C5" s="375"/>
      <c r="D5" s="375"/>
      <c r="E5" s="375"/>
      <c r="F5" s="375"/>
      <c r="G5" s="5">
        <v>2</v>
      </c>
      <c r="H5" s="59" t="s">
        <v>419</v>
      </c>
      <c r="I5" s="60" t="s">
        <v>420</v>
      </c>
      <c r="J5" s="59" t="s">
        <v>421</v>
      </c>
      <c r="K5" s="60" t="s">
        <v>422</v>
      </c>
      <c r="L5" s="59" t="s">
        <v>423</v>
      </c>
      <c r="M5" s="60" t="s">
        <v>424</v>
      </c>
      <c r="N5" s="59" t="s">
        <v>425</v>
      </c>
      <c r="O5" s="60" t="s">
        <v>426</v>
      </c>
      <c r="P5" s="59" t="s">
        <v>427</v>
      </c>
      <c r="Q5" s="60" t="s">
        <v>428</v>
      </c>
      <c r="R5" s="59" t="s">
        <v>429</v>
      </c>
      <c r="S5" s="60" t="s">
        <v>430</v>
      </c>
      <c r="T5" s="59" t="s">
        <v>431</v>
      </c>
      <c r="U5" s="59" t="s">
        <v>432</v>
      </c>
      <c r="V5" s="59" t="s">
        <v>433</v>
      </c>
      <c r="W5" s="61" t="s">
        <v>434</v>
      </c>
    </row>
    <row r="6" spans="1:23" x14ac:dyDescent="0.2">
      <c r="A6" s="376" t="s">
        <v>435</v>
      </c>
      <c r="B6" s="376"/>
      <c r="C6" s="376"/>
      <c r="D6" s="376"/>
      <c r="E6" s="376"/>
      <c r="F6" s="376"/>
      <c r="G6" s="376"/>
      <c r="H6" s="376"/>
      <c r="I6" s="376"/>
      <c r="J6" s="376"/>
      <c r="K6" s="376"/>
      <c r="L6" s="376"/>
      <c r="M6" s="376"/>
      <c r="N6" s="377"/>
      <c r="O6" s="377"/>
      <c r="P6" s="377"/>
      <c r="Q6" s="377"/>
      <c r="R6" s="377"/>
      <c r="S6" s="377"/>
      <c r="T6" s="377"/>
      <c r="U6" s="377"/>
      <c r="V6" s="377"/>
      <c r="W6" s="378"/>
    </row>
    <row r="7" spans="1:23" x14ac:dyDescent="0.2">
      <c r="A7" s="368" t="s">
        <v>436</v>
      </c>
      <c r="B7" s="368"/>
      <c r="C7" s="368"/>
      <c r="D7" s="368"/>
      <c r="E7" s="368"/>
      <c r="F7" s="368"/>
      <c r="G7" s="6">
        <v>1</v>
      </c>
      <c r="H7" s="62">
        <v>1672021210</v>
      </c>
      <c r="I7" s="62">
        <v>5304283</v>
      </c>
      <c r="J7" s="62">
        <v>83601061</v>
      </c>
      <c r="K7" s="62">
        <v>96815284</v>
      </c>
      <c r="L7" s="62">
        <v>86119149</v>
      </c>
      <c r="M7" s="62">
        <v>0</v>
      </c>
      <c r="N7" s="62">
        <v>0</v>
      </c>
      <c r="O7" s="62">
        <v>0</v>
      </c>
      <c r="P7" s="62">
        <v>905282</v>
      </c>
      <c r="Q7" s="62">
        <v>0</v>
      </c>
      <c r="R7" s="62">
        <v>0</v>
      </c>
      <c r="S7" s="62">
        <v>348674430</v>
      </c>
      <c r="T7" s="62">
        <v>235337282</v>
      </c>
      <c r="U7" s="63">
        <f>H7+I7+J7+K7-L7+M7+N7+O7+P7+Q7+R7+S7+T7</f>
        <v>2356539683</v>
      </c>
      <c r="V7" s="62">
        <v>231125940</v>
      </c>
      <c r="W7" s="63">
        <f>U7+V7</f>
        <v>2587665623</v>
      </c>
    </row>
    <row r="8" spans="1:23" x14ac:dyDescent="0.2">
      <c r="A8" s="361" t="s">
        <v>437</v>
      </c>
      <c r="B8" s="361"/>
      <c r="C8" s="361"/>
      <c r="D8" s="361"/>
      <c r="E8" s="361"/>
      <c r="F8" s="361"/>
      <c r="G8" s="6">
        <v>2</v>
      </c>
      <c r="H8" s="62">
        <v>0</v>
      </c>
      <c r="I8" s="62">
        <v>0</v>
      </c>
      <c r="J8" s="62">
        <v>0</v>
      </c>
      <c r="K8" s="62">
        <v>0</v>
      </c>
      <c r="L8" s="62">
        <v>0</v>
      </c>
      <c r="M8" s="62">
        <v>0</v>
      </c>
      <c r="N8" s="62">
        <v>0</v>
      </c>
      <c r="O8" s="62">
        <v>0</v>
      </c>
      <c r="P8" s="62">
        <v>0</v>
      </c>
      <c r="Q8" s="62">
        <v>0</v>
      </c>
      <c r="R8" s="62">
        <v>0</v>
      </c>
      <c r="S8" s="62">
        <v>0</v>
      </c>
      <c r="T8" s="62">
        <v>0</v>
      </c>
      <c r="U8" s="63">
        <f t="shared" ref="U8:U9" si="0">H8+I8+J8+K8-L8+M8+N8+O8+P8+Q8+R8+S8+T8</f>
        <v>0</v>
      </c>
      <c r="V8" s="62">
        <v>0</v>
      </c>
      <c r="W8" s="63">
        <f t="shared" ref="W8:W9" si="1">U8+V8</f>
        <v>0</v>
      </c>
    </row>
    <row r="9" spans="1:23" x14ac:dyDescent="0.2">
      <c r="A9" s="361" t="s">
        <v>438</v>
      </c>
      <c r="B9" s="361"/>
      <c r="C9" s="361"/>
      <c r="D9" s="361"/>
      <c r="E9" s="361"/>
      <c r="F9" s="361"/>
      <c r="G9" s="6">
        <v>3</v>
      </c>
      <c r="H9" s="62">
        <v>0</v>
      </c>
      <c r="I9" s="62">
        <v>0</v>
      </c>
      <c r="J9" s="62">
        <v>0</v>
      </c>
      <c r="K9" s="62">
        <v>0</v>
      </c>
      <c r="L9" s="62">
        <v>0</v>
      </c>
      <c r="M9" s="62">
        <v>0</v>
      </c>
      <c r="N9" s="62">
        <v>0</v>
      </c>
      <c r="O9" s="62">
        <v>0</v>
      </c>
      <c r="P9" s="62">
        <v>0</v>
      </c>
      <c r="Q9" s="62">
        <v>0</v>
      </c>
      <c r="R9" s="62">
        <v>0</v>
      </c>
      <c r="S9" s="62">
        <v>0</v>
      </c>
      <c r="T9" s="62">
        <v>0</v>
      </c>
      <c r="U9" s="63">
        <f t="shared" si="0"/>
        <v>0</v>
      </c>
      <c r="V9" s="62">
        <v>0</v>
      </c>
      <c r="W9" s="63">
        <f t="shared" si="1"/>
        <v>0</v>
      </c>
    </row>
    <row r="10" spans="1:23" ht="24" customHeight="1" x14ac:dyDescent="0.2">
      <c r="A10" s="382" t="s">
        <v>439</v>
      </c>
      <c r="B10" s="382"/>
      <c r="C10" s="382"/>
      <c r="D10" s="382"/>
      <c r="E10" s="382"/>
      <c r="F10" s="382"/>
      <c r="G10" s="7">
        <v>4</v>
      </c>
      <c r="H10" s="63">
        <f>H7+H8+H9</f>
        <v>1672021210</v>
      </c>
      <c r="I10" s="63">
        <f t="shared" ref="I10:W10" si="2">I7+I8+I9</f>
        <v>5304283</v>
      </c>
      <c r="J10" s="63">
        <f t="shared" si="2"/>
        <v>83601061</v>
      </c>
      <c r="K10" s="63">
        <f>K7+K8+K9</f>
        <v>96815284</v>
      </c>
      <c r="L10" s="63">
        <f t="shared" si="2"/>
        <v>86119149</v>
      </c>
      <c r="M10" s="63">
        <f t="shared" si="2"/>
        <v>0</v>
      </c>
      <c r="N10" s="63">
        <f t="shared" si="2"/>
        <v>0</v>
      </c>
      <c r="O10" s="63">
        <f t="shared" si="2"/>
        <v>0</v>
      </c>
      <c r="P10" s="63">
        <f t="shared" si="2"/>
        <v>905282</v>
      </c>
      <c r="Q10" s="63">
        <f t="shared" si="2"/>
        <v>0</v>
      </c>
      <c r="R10" s="63">
        <f t="shared" si="2"/>
        <v>0</v>
      </c>
      <c r="S10" s="63">
        <f t="shared" si="2"/>
        <v>348674430</v>
      </c>
      <c r="T10" s="63">
        <f t="shared" si="2"/>
        <v>235337282</v>
      </c>
      <c r="U10" s="63">
        <f t="shared" si="2"/>
        <v>2356539683</v>
      </c>
      <c r="V10" s="63">
        <f t="shared" si="2"/>
        <v>231125940</v>
      </c>
      <c r="W10" s="63">
        <f t="shared" si="2"/>
        <v>2587665623</v>
      </c>
    </row>
    <row r="11" spans="1:23" x14ac:dyDescent="0.2">
      <c r="A11" s="361" t="s">
        <v>440</v>
      </c>
      <c r="B11" s="361"/>
      <c r="C11" s="361"/>
      <c r="D11" s="361"/>
      <c r="E11" s="361"/>
      <c r="F11" s="361"/>
      <c r="G11" s="6">
        <v>5</v>
      </c>
      <c r="H11" s="64">
        <v>0</v>
      </c>
      <c r="I11" s="64">
        <v>0</v>
      </c>
      <c r="J11" s="64">
        <v>0</v>
      </c>
      <c r="K11" s="64">
        <v>0</v>
      </c>
      <c r="L11" s="64">
        <v>0</v>
      </c>
      <c r="M11" s="64">
        <v>0</v>
      </c>
      <c r="N11" s="64">
        <v>0</v>
      </c>
      <c r="O11" s="64">
        <v>0</v>
      </c>
      <c r="P11" s="64">
        <v>0</v>
      </c>
      <c r="Q11" s="64">
        <v>0</v>
      </c>
      <c r="R11" s="64">
        <v>0</v>
      </c>
      <c r="S11" s="64">
        <v>0</v>
      </c>
      <c r="T11" s="62">
        <v>284535940</v>
      </c>
      <c r="U11" s="63">
        <f>H11+I11+J11+K11-L11+M11+N11+O11+P11+Q11+R11+S11+T11</f>
        <v>284535940</v>
      </c>
      <c r="V11" s="62">
        <v>21315740</v>
      </c>
      <c r="W11" s="63">
        <f t="shared" ref="W11:W28" si="3">U11+V11</f>
        <v>305851680</v>
      </c>
    </row>
    <row r="12" spans="1:23" x14ac:dyDescent="0.2">
      <c r="A12" s="361" t="s">
        <v>441</v>
      </c>
      <c r="B12" s="361"/>
      <c r="C12" s="361"/>
      <c r="D12" s="361"/>
      <c r="E12" s="361"/>
      <c r="F12" s="361"/>
      <c r="G12" s="6">
        <v>6</v>
      </c>
      <c r="H12" s="64">
        <v>0</v>
      </c>
      <c r="I12" s="64">
        <v>0</v>
      </c>
      <c r="J12" s="64">
        <v>0</v>
      </c>
      <c r="K12" s="64">
        <v>0</v>
      </c>
      <c r="L12" s="64">
        <v>0</v>
      </c>
      <c r="M12" s="64">
        <v>0</v>
      </c>
      <c r="N12" s="62">
        <v>0</v>
      </c>
      <c r="O12" s="64">
        <v>0</v>
      </c>
      <c r="P12" s="64">
        <v>0</v>
      </c>
      <c r="Q12" s="64">
        <v>0</v>
      </c>
      <c r="R12" s="64">
        <v>0</v>
      </c>
      <c r="S12" s="64">
        <v>0</v>
      </c>
      <c r="T12" s="64">
        <v>0</v>
      </c>
      <c r="U12" s="63">
        <f t="shared" ref="U12:U28" si="4">H12+I12+J12+K12-L12+M12+N12+O12+P12+Q12+R12+S12+T12</f>
        <v>0</v>
      </c>
      <c r="V12" s="62">
        <v>0</v>
      </c>
      <c r="W12" s="63">
        <f t="shared" si="3"/>
        <v>0</v>
      </c>
    </row>
    <row r="13" spans="1:23" ht="26.25" customHeight="1" x14ac:dyDescent="0.2">
      <c r="A13" s="361" t="s">
        <v>442</v>
      </c>
      <c r="B13" s="361"/>
      <c r="C13" s="361"/>
      <c r="D13" s="361"/>
      <c r="E13" s="361"/>
      <c r="F13" s="361"/>
      <c r="G13" s="6">
        <v>7</v>
      </c>
      <c r="H13" s="64">
        <v>0</v>
      </c>
      <c r="I13" s="64">
        <v>0</v>
      </c>
      <c r="J13" s="64">
        <v>0</v>
      </c>
      <c r="K13" s="64">
        <v>0</v>
      </c>
      <c r="L13" s="64">
        <v>0</v>
      </c>
      <c r="M13" s="64">
        <v>0</v>
      </c>
      <c r="N13" s="64">
        <v>0</v>
      </c>
      <c r="O13" s="62">
        <v>0</v>
      </c>
      <c r="P13" s="64">
        <v>0</v>
      </c>
      <c r="Q13" s="64">
        <v>0</v>
      </c>
      <c r="R13" s="64">
        <v>0</v>
      </c>
      <c r="S13" s="62">
        <v>0</v>
      </c>
      <c r="T13" s="62">
        <v>0</v>
      </c>
      <c r="U13" s="63">
        <f t="shared" si="4"/>
        <v>0</v>
      </c>
      <c r="V13" s="62">
        <v>0</v>
      </c>
      <c r="W13" s="63">
        <f t="shared" si="3"/>
        <v>0</v>
      </c>
    </row>
    <row r="14" spans="1:23" ht="29.25" customHeight="1" x14ac:dyDescent="0.2">
      <c r="A14" s="361" t="s">
        <v>443</v>
      </c>
      <c r="B14" s="361"/>
      <c r="C14" s="361"/>
      <c r="D14" s="361"/>
      <c r="E14" s="361"/>
      <c r="F14" s="361"/>
      <c r="G14" s="6">
        <v>8</v>
      </c>
      <c r="H14" s="64">
        <v>0</v>
      </c>
      <c r="I14" s="64">
        <v>0</v>
      </c>
      <c r="J14" s="64">
        <v>0</v>
      </c>
      <c r="K14" s="64">
        <v>0</v>
      </c>
      <c r="L14" s="64">
        <v>0</v>
      </c>
      <c r="M14" s="64">
        <v>0</v>
      </c>
      <c r="N14" s="64">
        <v>0</v>
      </c>
      <c r="O14" s="64">
        <v>0</v>
      </c>
      <c r="P14" s="62">
        <v>-1060800</v>
      </c>
      <c r="Q14" s="64">
        <v>0</v>
      </c>
      <c r="R14" s="64">
        <v>0</v>
      </c>
      <c r="S14" s="62">
        <v>0</v>
      </c>
      <c r="T14" s="62">
        <v>0</v>
      </c>
      <c r="U14" s="63">
        <f t="shared" si="4"/>
        <v>-1060800</v>
      </c>
      <c r="V14" s="62">
        <v>0</v>
      </c>
      <c r="W14" s="63">
        <f t="shared" si="3"/>
        <v>-1060800</v>
      </c>
    </row>
    <row r="15" spans="1:23" x14ac:dyDescent="0.2">
      <c r="A15" s="361" t="s">
        <v>444</v>
      </c>
      <c r="B15" s="361"/>
      <c r="C15" s="361"/>
      <c r="D15" s="361"/>
      <c r="E15" s="361"/>
      <c r="F15" s="361"/>
      <c r="G15" s="6">
        <v>9</v>
      </c>
      <c r="H15" s="64">
        <v>0</v>
      </c>
      <c r="I15" s="64">
        <v>0</v>
      </c>
      <c r="J15" s="64">
        <v>0</v>
      </c>
      <c r="K15" s="64">
        <v>0</v>
      </c>
      <c r="L15" s="64">
        <v>0</v>
      </c>
      <c r="M15" s="64">
        <v>0</v>
      </c>
      <c r="N15" s="64">
        <v>0</v>
      </c>
      <c r="O15" s="64">
        <v>0</v>
      </c>
      <c r="P15" s="64">
        <v>0</v>
      </c>
      <c r="Q15" s="62">
        <v>0</v>
      </c>
      <c r="R15" s="64">
        <v>0</v>
      </c>
      <c r="S15" s="62">
        <v>0</v>
      </c>
      <c r="T15" s="62">
        <v>0</v>
      </c>
      <c r="U15" s="63">
        <f t="shared" si="4"/>
        <v>0</v>
      </c>
      <c r="V15" s="62">
        <v>0</v>
      </c>
      <c r="W15" s="63">
        <f t="shared" si="3"/>
        <v>0</v>
      </c>
    </row>
    <row r="16" spans="1:23" ht="28.5" customHeight="1" x14ac:dyDescent="0.2">
      <c r="A16" s="361" t="s">
        <v>445</v>
      </c>
      <c r="B16" s="361"/>
      <c r="C16" s="361"/>
      <c r="D16" s="361"/>
      <c r="E16" s="361"/>
      <c r="F16" s="361"/>
      <c r="G16" s="6">
        <v>10</v>
      </c>
      <c r="H16" s="64">
        <v>0</v>
      </c>
      <c r="I16" s="64">
        <v>0</v>
      </c>
      <c r="J16" s="64">
        <v>0</v>
      </c>
      <c r="K16" s="64">
        <v>0</v>
      </c>
      <c r="L16" s="64">
        <v>0</v>
      </c>
      <c r="M16" s="64">
        <v>0</v>
      </c>
      <c r="N16" s="64">
        <v>0</v>
      </c>
      <c r="O16" s="64">
        <v>0</v>
      </c>
      <c r="P16" s="64">
        <v>0</v>
      </c>
      <c r="Q16" s="64">
        <v>0</v>
      </c>
      <c r="R16" s="62">
        <v>0</v>
      </c>
      <c r="S16" s="62">
        <v>0</v>
      </c>
      <c r="T16" s="62">
        <v>0</v>
      </c>
      <c r="U16" s="63">
        <f t="shared" si="4"/>
        <v>0</v>
      </c>
      <c r="V16" s="62">
        <v>0</v>
      </c>
      <c r="W16" s="63">
        <f t="shared" si="3"/>
        <v>0</v>
      </c>
    </row>
    <row r="17" spans="1:23" ht="23.45" customHeight="1" x14ac:dyDescent="0.2">
      <c r="A17" s="361" t="s">
        <v>446</v>
      </c>
      <c r="B17" s="361"/>
      <c r="C17" s="361"/>
      <c r="D17" s="361"/>
      <c r="E17" s="361"/>
      <c r="F17" s="361"/>
      <c r="G17" s="6">
        <v>11</v>
      </c>
      <c r="H17" s="64">
        <v>0</v>
      </c>
      <c r="I17" s="64">
        <v>0</v>
      </c>
      <c r="J17" s="64">
        <v>0</v>
      </c>
      <c r="K17" s="64">
        <v>0</v>
      </c>
      <c r="L17" s="64">
        <v>0</v>
      </c>
      <c r="M17" s="64">
        <v>0</v>
      </c>
      <c r="N17" s="62">
        <v>0</v>
      </c>
      <c r="O17" s="62">
        <v>0</v>
      </c>
      <c r="P17" s="62">
        <v>0</v>
      </c>
      <c r="Q17" s="62">
        <v>0</v>
      </c>
      <c r="R17" s="62">
        <v>0</v>
      </c>
      <c r="S17" s="62">
        <v>0</v>
      </c>
      <c r="T17" s="62">
        <v>0</v>
      </c>
      <c r="U17" s="63">
        <f t="shared" si="4"/>
        <v>0</v>
      </c>
      <c r="V17" s="62">
        <v>0</v>
      </c>
      <c r="W17" s="63">
        <f t="shared" si="3"/>
        <v>0</v>
      </c>
    </row>
    <row r="18" spans="1:23" x14ac:dyDescent="0.2">
      <c r="A18" s="361" t="s">
        <v>447</v>
      </c>
      <c r="B18" s="361"/>
      <c r="C18" s="361"/>
      <c r="D18" s="361"/>
      <c r="E18" s="361"/>
      <c r="F18" s="361"/>
      <c r="G18" s="6">
        <v>12</v>
      </c>
      <c r="H18" s="64">
        <v>0</v>
      </c>
      <c r="I18" s="64">
        <v>0</v>
      </c>
      <c r="J18" s="64">
        <v>0</v>
      </c>
      <c r="K18" s="64">
        <v>0</v>
      </c>
      <c r="L18" s="64">
        <v>0</v>
      </c>
      <c r="M18" s="64">
        <v>0</v>
      </c>
      <c r="N18" s="62">
        <v>0</v>
      </c>
      <c r="O18" s="62">
        <v>0</v>
      </c>
      <c r="P18" s="62">
        <v>0</v>
      </c>
      <c r="Q18" s="62">
        <v>0</v>
      </c>
      <c r="R18" s="62">
        <v>0</v>
      </c>
      <c r="S18" s="62">
        <v>0</v>
      </c>
      <c r="T18" s="62">
        <v>0</v>
      </c>
      <c r="U18" s="63">
        <f t="shared" si="4"/>
        <v>0</v>
      </c>
      <c r="V18" s="62">
        <v>0</v>
      </c>
      <c r="W18" s="63">
        <f t="shared" si="3"/>
        <v>0</v>
      </c>
    </row>
    <row r="19" spans="1:23" x14ac:dyDescent="0.2">
      <c r="A19" s="361" t="s">
        <v>448</v>
      </c>
      <c r="B19" s="361"/>
      <c r="C19" s="361"/>
      <c r="D19" s="361"/>
      <c r="E19" s="361"/>
      <c r="F19" s="361"/>
      <c r="G19" s="6">
        <v>13</v>
      </c>
      <c r="H19" s="62">
        <v>0</v>
      </c>
      <c r="I19" s="62">
        <v>-487131</v>
      </c>
      <c r="J19" s="62">
        <v>0</v>
      </c>
      <c r="K19" s="62">
        <v>0</v>
      </c>
      <c r="L19" s="62">
        <v>0</v>
      </c>
      <c r="M19" s="62">
        <v>0</v>
      </c>
      <c r="N19" s="62">
        <v>0</v>
      </c>
      <c r="O19" s="62">
        <v>0</v>
      </c>
      <c r="P19" s="62">
        <v>0</v>
      </c>
      <c r="Q19" s="62">
        <v>0</v>
      </c>
      <c r="R19" s="62">
        <v>0</v>
      </c>
      <c r="S19" s="62">
        <v>487131</v>
      </c>
      <c r="T19" s="62">
        <v>0</v>
      </c>
      <c r="U19" s="63">
        <f t="shared" si="4"/>
        <v>0</v>
      </c>
      <c r="V19" s="62">
        <v>0</v>
      </c>
      <c r="W19" s="63">
        <f t="shared" si="3"/>
        <v>0</v>
      </c>
    </row>
    <row r="20" spans="1:23" x14ac:dyDescent="0.2">
      <c r="A20" s="361" t="s">
        <v>449</v>
      </c>
      <c r="B20" s="361"/>
      <c r="C20" s="361"/>
      <c r="D20" s="361"/>
      <c r="E20" s="361"/>
      <c r="F20" s="361"/>
      <c r="G20" s="6">
        <v>14</v>
      </c>
      <c r="H20" s="64">
        <v>0</v>
      </c>
      <c r="I20" s="64">
        <v>0</v>
      </c>
      <c r="J20" s="64">
        <v>0</v>
      </c>
      <c r="K20" s="64">
        <v>0</v>
      </c>
      <c r="L20" s="64">
        <v>0</v>
      </c>
      <c r="M20" s="64">
        <v>0</v>
      </c>
      <c r="N20" s="62">
        <v>0</v>
      </c>
      <c r="O20" s="62">
        <v>0</v>
      </c>
      <c r="P20" s="62">
        <v>216992</v>
      </c>
      <c r="Q20" s="62">
        <v>0</v>
      </c>
      <c r="R20" s="62">
        <v>0</v>
      </c>
      <c r="S20" s="62">
        <v>0</v>
      </c>
      <c r="T20" s="62">
        <v>0</v>
      </c>
      <c r="U20" s="63">
        <f t="shared" si="4"/>
        <v>216992</v>
      </c>
      <c r="V20" s="62">
        <v>0</v>
      </c>
      <c r="W20" s="63">
        <f t="shared" si="3"/>
        <v>216992</v>
      </c>
    </row>
    <row r="21" spans="1:23" ht="30.75" customHeight="1" x14ac:dyDescent="0.2">
      <c r="A21" s="361" t="s">
        <v>450</v>
      </c>
      <c r="B21" s="361"/>
      <c r="C21" s="361"/>
      <c r="D21" s="361"/>
      <c r="E21" s="361"/>
      <c r="F21" s="361"/>
      <c r="G21" s="6">
        <v>15</v>
      </c>
      <c r="H21" s="62">
        <v>0</v>
      </c>
      <c r="I21" s="62">
        <v>0</v>
      </c>
      <c r="J21" s="62">
        <v>0</v>
      </c>
      <c r="K21" s="62">
        <v>0</v>
      </c>
      <c r="L21" s="62">
        <v>0</v>
      </c>
      <c r="M21" s="62">
        <v>0</v>
      </c>
      <c r="N21" s="62">
        <v>0</v>
      </c>
      <c r="O21" s="62">
        <v>0</v>
      </c>
      <c r="P21" s="62">
        <v>0</v>
      </c>
      <c r="Q21" s="62">
        <v>0</v>
      </c>
      <c r="R21" s="62">
        <v>0</v>
      </c>
      <c r="S21" s="62">
        <v>0</v>
      </c>
      <c r="T21" s="62">
        <v>0</v>
      </c>
      <c r="U21" s="63">
        <f t="shared" si="4"/>
        <v>0</v>
      </c>
      <c r="V21" s="62">
        <v>0</v>
      </c>
      <c r="W21" s="63">
        <f t="shared" si="3"/>
        <v>0</v>
      </c>
    </row>
    <row r="22" spans="1:23" ht="28.5" customHeight="1" x14ac:dyDescent="0.2">
      <c r="A22" s="361" t="s">
        <v>451</v>
      </c>
      <c r="B22" s="361"/>
      <c r="C22" s="361"/>
      <c r="D22" s="361"/>
      <c r="E22" s="361"/>
      <c r="F22" s="361"/>
      <c r="G22" s="6">
        <v>16</v>
      </c>
      <c r="H22" s="62">
        <v>0</v>
      </c>
      <c r="I22" s="62">
        <v>0</v>
      </c>
      <c r="J22" s="62">
        <v>0</v>
      </c>
      <c r="K22" s="62">
        <v>0</v>
      </c>
      <c r="L22" s="62">
        <v>0</v>
      </c>
      <c r="M22" s="62">
        <v>0</v>
      </c>
      <c r="N22" s="62">
        <v>0</v>
      </c>
      <c r="O22" s="62">
        <v>0</v>
      </c>
      <c r="P22" s="62">
        <v>0</v>
      </c>
      <c r="Q22" s="62">
        <v>0</v>
      </c>
      <c r="R22" s="62">
        <v>0</v>
      </c>
      <c r="S22" s="62">
        <v>0</v>
      </c>
      <c r="T22" s="62">
        <v>0</v>
      </c>
      <c r="U22" s="63">
        <f t="shared" si="4"/>
        <v>0</v>
      </c>
      <c r="V22" s="62">
        <v>0</v>
      </c>
      <c r="W22" s="63">
        <f t="shared" si="3"/>
        <v>0</v>
      </c>
    </row>
    <row r="23" spans="1:23" ht="26.25" customHeight="1" x14ac:dyDescent="0.2">
      <c r="A23" s="361" t="s">
        <v>452</v>
      </c>
      <c r="B23" s="361"/>
      <c r="C23" s="361"/>
      <c r="D23" s="361"/>
      <c r="E23" s="361"/>
      <c r="F23" s="361"/>
      <c r="G23" s="6">
        <v>17</v>
      </c>
      <c r="H23" s="62">
        <v>0</v>
      </c>
      <c r="I23" s="62">
        <v>0</v>
      </c>
      <c r="J23" s="62">
        <v>0</v>
      </c>
      <c r="K23" s="62">
        <v>0</v>
      </c>
      <c r="L23" s="62">
        <v>0</v>
      </c>
      <c r="M23" s="62">
        <v>0</v>
      </c>
      <c r="N23" s="62">
        <v>0</v>
      </c>
      <c r="O23" s="62">
        <v>0</v>
      </c>
      <c r="P23" s="62">
        <v>0</v>
      </c>
      <c r="Q23" s="62">
        <v>0</v>
      </c>
      <c r="R23" s="62">
        <v>0</v>
      </c>
      <c r="S23" s="62">
        <v>0</v>
      </c>
      <c r="T23" s="62">
        <v>0</v>
      </c>
      <c r="U23" s="63">
        <f t="shared" si="4"/>
        <v>0</v>
      </c>
      <c r="V23" s="62">
        <v>0</v>
      </c>
      <c r="W23" s="63">
        <f t="shared" si="3"/>
        <v>0</v>
      </c>
    </row>
    <row r="24" spans="1:23" x14ac:dyDescent="0.2">
      <c r="A24" s="361" t="s">
        <v>453</v>
      </c>
      <c r="B24" s="361"/>
      <c r="C24" s="361"/>
      <c r="D24" s="361"/>
      <c r="E24" s="361"/>
      <c r="F24" s="361"/>
      <c r="G24" s="6">
        <v>18</v>
      </c>
      <c r="H24" s="62">
        <v>0</v>
      </c>
      <c r="I24" s="62">
        <v>0</v>
      </c>
      <c r="J24" s="62">
        <v>0</v>
      </c>
      <c r="K24" s="62">
        <v>0</v>
      </c>
      <c r="L24" s="62">
        <v>39396090</v>
      </c>
      <c r="M24" s="62">
        <v>0</v>
      </c>
      <c r="N24" s="62">
        <v>0</v>
      </c>
      <c r="O24" s="62">
        <v>0</v>
      </c>
      <c r="P24" s="62">
        <v>0</v>
      </c>
      <c r="Q24" s="62">
        <v>0</v>
      </c>
      <c r="R24" s="62">
        <v>0</v>
      </c>
      <c r="S24" s="62">
        <v>0</v>
      </c>
      <c r="T24" s="62">
        <v>0</v>
      </c>
      <c r="U24" s="63">
        <f t="shared" si="4"/>
        <v>-39396090</v>
      </c>
      <c r="V24" s="62">
        <v>0</v>
      </c>
      <c r="W24" s="63">
        <f t="shared" si="3"/>
        <v>-39396090</v>
      </c>
    </row>
    <row r="25" spans="1:23" x14ac:dyDescent="0.2">
      <c r="A25" s="361" t="s">
        <v>454</v>
      </c>
      <c r="B25" s="361"/>
      <c r="C25" s="361"/>
      <c r="D25" s="361"/>
      <c r="E25" s="361"/>
      <c r="F25" s="361"/>
      <c r="G25" s="6">
        <v>19</v>
      </c>
      <c r="H25" s="62">
        <v>0</v>
      </c>
      <c r="I25" s="62">
        <v>406280</v>
      </c>
      <c r="J25" s="62">
        <v>0</v>
      </c>
      <c r="K25" s="62">
        <v>0</v>
      </c>
      <c r="L25" s="62">
        <v>-1096972</v>
      </c>
      <c r="M25" s="62">
        <v>0</v>
      </c>
      <c r="N25" s="62">
        <v>0</v>
      </c>
      <c r="O25" s="62">
        <v>0</v>
      </c>
      <c r="P25" s="62">
        <v>0</v>
      </c>
      <c r="Q25" s="62">
        <v>0</v>
      </c>
      <c r="R25" s="62">
        <v>0</v>
      </c>
      <c r="S25" s="62">
        <v>-122586614</v>
      </c>
      <c r="T25" s="62">
        <v>0</v>
      </c>
      <c r="U25" s="63">
        <f t="shared" si="4"/>
        <v>-121083362</v>
      </c>
      <c r="V25" s="62">
        <v>0</v>
      </c>
      <c r="W25" s="63">
        <f t="shared" si="3"/>
        <v>-121083362</v>
      </c>
    </row>
    <row r="26" spans="1:23" x14ac:dyDescent="0.2">
      <c r="A26" s="361" t="s">
        <v>455</v>
      </c>
      <c r="B26" s="361"/>
      <c r="C26" s="361"/>
      <c r="D26" s="361"/>
      <c r="E26" s="361"/>
      <c r="F26" s="361"/>
      <c r="G26" s="6">
        <v>20</v>
      </c>
      <c r="H26" s="62">
        <v>0</v>
      </c>
      <c r="I26" s="62">
        <v>0</v>
      </c>
      <c r="J26" s="62">
        <v>0</v>
      </c>
      <c r="K26" s="62">
        <v>0</v>
      </c>
      <c r="L26" s="62">
        <v>0</v>
      </c>
      <c r="M26" s="62">
        <v>0</v>
      </c>
      <c r="N26" s="62">
        <v>0</v>
      </c>
      <c r="O26" s="62">
        <v>0</v>
      </c>
      <c r="P26" s="62">
        <v>0</v>
      </c>
      <c r="Q26" s="62">
        <v>0</v>
      </c>
      <c r="R26" s="62">
        <v>0</v>
      </c>
      <c r="S26" s="62">
        <v>0</v>
      </c>
      <c r="T26" s="62">
        <v>0</v>
      </c>
      <c r="U26" s="63">
        <f t="shared" si="4"/>
        <v>0</v>
      </c>
      <c r="V26" s="62">
        <v>0</v>
      </c>
      <c r="W26" s="63">
        <f t="shared" si="3"/>
        <v>0</v>
      </c>
    </row>
    <row r="27" spans="1:23" x14ac:dyDescent="0.2">
      <c r="A27" s="361" t="s">
        <v>456</v>
      </c>
      <c r="B27" s="361"/>
      <c r="C27" s="361"/>
      <c r="D27" s="361"/>
      <c r="E27" s="361"/>
      <c r="F27" s="361"/>
      <c r="G27" s="6">
        <v>21</v>
      </c>
      <c r="H27" s="62">
        <v>0</v>
      </c>
      <c r="I27" s="62">
        <v>0</v>
      </c>
      <c r="J27" s="62">
        <v>0</v>
      </c>
      <c r="K27" s="62">
        <v>40000000</v>
      </c>
      <c r="L27" s="62">
        <v>0</v>
      </c>
      <c r="M27" s="62">
        <v>0</v>
      </c>
      <c r="N27" s="62">
        <v>0</v>
      </c>
      <c r="O27" s="62">
        <v>0</v>
      </c>
      <c r="P27" s="62">
        <v>0</v>
      </c>
      <c r="Q27" s="62">
        <v>0</v>
      </c>
      <c r="R27" s="62">
        <v>0</v>
      </c>
      <c r="S27" s="62">
        <v>203631465</v>
      </c>
      <c r="T27" s="62">
        <v>-235337282</v>
      </c>
      <c r="U27" s="63">
        <f t="shared" si="4"/>
        <v>8294183</v>
      </c>
      <c r="V27" s="62">
        <v>478581533</v>
      </c>
      <c r="W27" s="63">
        <f t="shared" si="3"/>
        <v>486875716</v>
      </c>
    </row>
    <row r="28" spans="1:23" x14ac:dyDescent="0.2">
      <c r="A28" s="361" t="s">
        <v>457</v>
      </c>
      <c r="B28" s="361"/>
      <c r="C28" s="361"/>
      <c r="D28" s="361"/>
      <c r="E28" s="361"/>
      <c r="F28" s="361"/>
      <c r="G28" s="6">
        <v>22</v>
      </c>
      <c r="H28" s="62">
        <v>0</v>
      </c>
      <c r="I28" s="62">
        <v>0</v>
      </c>
      <c r="J28" s="62">
        <v>0</v>
      </c>
      <c r="K28" s="62">
        <v>0</v>
      </c>
      <c r="L28" s="62">
        <v>0</v>
      </c>
      <c r="M28" s="62">
        <v>0</v>
      </c>
      <c r="N28" s="62">
        <v>0</v>
      </c>
      <c r="O28" s="62">
        <v>0</v>
      </c>
      <c r="P28" s="62">
        <v>0</v>
      </c>
      <c r="Q28" s="62">
        <v>0</v>
      </c>
      <c r="R28" s="62">
        <v>0</v>
      </c>
      <c r="S28" s="62">
        <v>0</v>
      </c>
      <c r="T28" s="62">
        <v>0</v>
      </c>
      <c r="U28" s="63">
        <f t="shared" si="4"/>
        <v>0</v>
      </c>
      <c r="V28" s="62">
        <v>0</v>
      </c>
      <c r="W28" s="63">
        <f t="shared" si="3"/>
        <v>0</v>
      </c>
    </row>
    <row r="29" spans="1:23" ht="21.75" customHeight="1" x14ac:dyDescent="0.2">
      <c r="A29" s="369" t="s">
        <v>458</v>
      </c>
      <c r="B29" s="369"/>
      <c r="C29" s="369"/>
      <c r="D29" s="369"/>
      <c r="E29" s="369"/>
      <c r="F29" s="369"/>
      <c r="G29" s="8">
        <v>23</v>
      </c>
      <c r="H29" s="65">
        <f>SUM(H10:H28)</f>
        <v>1672021210</v>
      </c>
      <c r="I29" s="65">
        <f t="shared" ref="I29:W29" si="5">SUM(I10:I28)</f>
        <v>5223432</v>
      </c>
      <c r="J29" s="65">
        <f t="shared" si="5"/>
        <v>83601061</v>
      </c>
      <c r="K29" s="65">
        <f t="shared" si="5"/>
        <v>136815284</v>
      </c>
      <c r="L29" s="65">
        <f t="shared" si="5"/>
        <v>124418267</v>
      </c>
      <c r="M29" s="65">
        <f t="shared" si="5"/>
        <v>0</v>
      </c>
      <c r="N29" s="65">
        <f t="shared" si="5"/>
        <v>0</v>
      </c>
      <c r="O29" s="65">
        <f t="shared" si="5"/>
        <v>0</v>
      </c>
      <c r="P29" s="65">
        <f t="shared" si="5"/>
        <v>61474</v>
      </c>
      <c r="Q29" s="65">
        <f t="shared" si="5"/>
        <v>0</v>
      </c>
      <c r="R29" s="65">
        <f t="shared" si="5"/>
        <v>0</v>
      </c>
      <c r="S29" s="65">
        <f t="shared" si="5"/>
        <v>430206412</v>
      </c>
      <c r="T29" s="65">
        <f t="shared" si="5"/>
        <v>284535940</v>
      </c>
      <c r="U29" s="65">
        <f t="shared" si="5"/>
        <v>2488046546</v>
      </c>
      <c r="V29" s="65">
        <f t="shared" si="5"/>
        <v>731023213</v>
      </c>
      <c r="W29" s="65">
        <f t="shared" si="5"/>
        <v>3219069759</v>
      </c>
    </row>
    <row r="30" spans="1:23" x14ac:dyDescent="0.2">
      <c r="A30" s="363" t="s">
        <v>459</v>
      </c>
      <c r="B30" s="364"/>
      <c r="C30" s="364"/>
      <c r="D30" s="364"/>
      <c r="E30" s="364"/>
      <c r="F30" s="364"/>
      <c r="G30" s="364"/>
      <c r="H30" s="364"/>
      <c r="I30" s="364"/>
      <c r="J30" s="364"/>
      <c r="K30" s="364"/>
      <c r="L30" s="364"/>
      <c r="M30" s="364"/>
      <c r="N30" s="364"/>
      <c r="O30" s="364"/>
      <c r="P30" s="364"/>
      <c r="Q30" s="364"/>
      <c r="R30" s="364"/>
      <c r="S30" s="364"/>
      <c r="T30" s="364"/>
      <c r="U30" s="364"/>
      <c r="V30" s="364"/>
      <c r="W30" s="364"/>
    </row>
    <row r="31" spans="1:23" ht="36.75" customHeight="1" x14ac:dyDescent="0.2">
      <c r="A31" s="365" t="s">
        <v>460</v>
      </c>
      <c r="B31" s="365"/>
      <c r="C31" s="365"/>
      <c r="D31" s="365"/>
      <c r="E31" s="365"/>
      <c r="F31" s="365"/>
      <c r="G31" s="7">
        <v>24</v>
      </c>
      <c r="H31" s="63">
        <f>SUM(H12:H20)</f>
        <v>0</v>
      </c>
      <c r="I31" s="63">
        <f t="shared" ref="I31:W31" si="6">SUM(I12:I20)</f>
        <v>-487131</v>
      </c>
      <c r="J31" s="63">
        <f t="shared" si="6"/>
        <v>0</v>
      </c>
      <c r="K31" s="63">
        <f t="shared" si="6"/>
        <v>0</v>
      </c>
      <c r="L31" s="63">
        <f t="shared" si="6"/>
        <v>0</v>
      </c>
      <c r="M31" s="63">
        <f t="shared" si="6"/>
        <v>0</v>
      </c>
      <c r="N31" s="63">
        <f t="shared" si="6"/>
        <v>0</v>
      </c>
      <c r="O31" s="63">
        <f t="shared" si="6"/>
        <v>0</v>
      </c>
      <c r="P31" s="63">
        <f t="shared" si="6"/>
        <v>-843808</v>
      </c>
      <c r="Q31" s="63">
        <f t="shared" si="6"/>
        <v>0</v>
      </c>
      <c r="R31" s="63">
        <f t="shared" si="6"/>
        <v>0</v>
      </c>
      <c r="S31" s="63">
        <f t="shared" si="6"/>
        <v>487131</v>
      </c>
      <c r="T31" s="63">
        <f t="shared" si="6"/>
        <v>0</v>
      </c>
      <c r="U31" s="63">
        <f t="shared" si="6"/>
        <v>-843808</v>
      </c>
      <c r="V31" s="63">
        <f t="shared" si="6"/>
        <v>0</v>
      </c>
      <c r="W31" s="63">
        <f t="shared" si="6"/>
        <v>-843808</v>
      </c>
    </row>
    <row r="32" spans="1:23" ht="31.5" customHeight="1" x14ac:dyDescent="0.2">
      <c r="A32" s="365" t="s">
        <v>461</v>
      </c>
      <c r="B32" s="365"/>
      <c r="C32" s="365"/>
      <c r="D32" s="365"/>
      <c r="E32" s="365"/>
      <c r="F32" s="365"/>
      <c r="G32" s="7">
        <v>25</v>
      </c>
      <c r="H32" s="63">
        <f>H11+H31</f>
        <v>0</v>
      </c>
      <c r="I32" s="63">
        <f t="shared" ref="I32:W32" si="7">I11+I31</f>
        <v>-487131</v>
      </c>
      <c r="J32" s="63">
        <f t="shared" si="7"/>
        <v>0</v>
      </c>
      <c r="K32" s="63">
        <f t="shared" si="7"/>
        <v>0</v>
      </c>
      <c r="L32" s="63">
        <f t="shared" si="7"/>
        <v>0</v>
      </c>
      <c r="M32" s="63">
        <f t="shared" si="7"/>
        <v>0</v>
      </c>
      <c r="N32" s="63">
        <f t="shared" si="7"/>
        <v>0</v>
      </c>
      <c r="O32" s="63">
        <f t="shared" si="7"/>
        <v>0</v>
      </c>
      <c r="P32" s="63">
        <f t="shared" si="7"/>
        <v>-843808</v>
      </c>
      <c r="Q32" s="63">
        <f t="shared" si="7"/>
        <v>0</v>
      </c>
      <c r="R32" s="63">
        <f t="shared" si="7"/>
        <v>0</v>
      </c>
      <c r="S32" s="63">
        <f t="shared" si="7"/>
        <v>487131</v>
      </c>
      <c r="T32" s="63">
        <f t="shared" si="7"/>
        <v>284535940</v>
      </c>
      <c r="U32" s="63">
        <f t="shared" si="7"/>
        <v>283692132</v>
      </c>
      <c r="V32" s="63">
        <f t="shared" si="7"/>
        <v>21315740</v>
      </c>
      <c r="W32" s="63">
        <f t="shared" si="7"/>
        <v>305007872</v>
      </c>
    </row>
    <row r="33" spans="1:23" ht="30.75" customHeight="1" x14ac:dyDescent="0.2">
      <c r="A33" s="366" t="s">
        <v>462</v>
      </c>
      <c r="B33" s="366"/>
      <c r="C33" s="366"/>
      <c r="D33" s="366"/>
      <c r="E33" s="366"/>
      <c r="F33" s="366"/>
      <c r="G33" s="8">
        <v>26</v>
      </c>
      <c r="H33" s="65">
        <f>SUM(H21:H28)</f>
        <v>0</v>
      </c>
      <c r="I33" s="65">
        <f t="shared" ref="I33:W33" si="8">SUM(I21:I28)</f>
        <v>406280</v>
      </c>
      <c r="J33" s="65">
        <f t="shared" si="8"/>
        <v>0</v>
      </c>
      <c r="K33" s="65">
        <f t="shared" si="8"/>
        <v>40000000</v>
      </c>
      <c r="L33" s="65">
        <f t="shared" si="8"/>
        <v>38299118</v>
      </c>
      <c r="M33" s="65">
        <f t="shared" si="8"/>
        <v>0</v>
      </c>
      <c r="N33" s="65">
        <f t="shared" si="8"/>
        <v>0</v>
      </c>
      <c r="O33" s="65">
        <f t="shared" si="8"/>
        <v>0</v>
      </c>
      <c r="P33" s="65">
        <f t="shared" si="8"/>
        <v>0</v>
      </c>
      <c r="Q33" s="65">
        <f t="shared" si="8"/>
        <v>0</v>
      </c>
      <c r="R33" s="65">
        <f t="shared" si="8"/>
        <v>0</v>
      </c>
      <c r="S33" s="65">
        <f t="shared" si="8"/>
        <v>81044851</v>
      </c>
      <c r="T33" s="65">
        <f t="shared" si="8"/>
        <v>-235337282</v>
      </c>
      <c r="U33" s="65">
        <f t="shared" si="8"/>
        <v>-152185269</v>
      </c>
      <c r="V33" s="65">
        <f t="shared" si="8"/>
        <v>478581533</v>
      </c>
      <c r="W33" s="65">
        <f t="shared" si="8"/>
        <v>326396264</v>
      </c>
    </row>
    <row r="34" spans="1:23" x14ac:dyDescent="0.2">
      <c r="A34" s="363" t="s">
        <v>463</v>
      </c>
      <c r="B34" s="367"/>
      <c r="C34" s="367"/>
      <c r="D34" s="367"/>
      <c r="E34" s="367"/>
      <c r="F34" s="367"/>
      <c r="G34" s="367"/>
      <c r="H34" s="367"/>
      <c r="I34" s="367"/>
      <c r="J34" s="367"/>
      <c r="K34" s="367"/>
      <c r="L34" s="367"/>
      <c r="M34" s="367"/>
      <c r="N34" s="367"/>
      <c r="O34" s="367"/>
      <c r="P34" s="367"/>
      <c r="Q34" s="367"/>
      <c r="R34" s="367"/>
      <c r="S34" s="367"/>
      <c r="T34" s="367"/>
      <c r="U34" s="367"/>
      <c r="V34" s="367"/>
      <c r="W34" s="367"/>
    </row>
    <row r="35" spans="1:23" x14ac:dyDescent="0.2">
      <c r="A35" s="368" t="s">
        <v>464</v>
      </c>
      <c r="B35" s="368"/>
      <c r="C35" s="368"/>
      <c r="D35" s="368"/>
      <c r="E35" s="368"/>
      <c r="F35" s="368"/>
      <c r="G35" s="6">
        <v>27</v>
      </c>
      <c r="H35" s="62">
        <v>1672021210</v>
      </c>
      <c r="I35" s="62">
        <v>5223432</v>
      </c>
      <c r="J35" s="62">
        <v>83601061</v>
      </c>
      <c r="K35" s="62">
        <v>136815284</v>
      </c>
      <c r="L35" s="62">
        <v>124418267</v>
      </c>
      <c r="M35" s="62">
        <f t="shared" ref="M35" si="9">+M29</f>
        <v>0</v>
      </c>
      <c r="N35" s="62">
        <f>+N29</f>
        <v>0</v>
      </c>
      <c r="O35" s="62">
        <f t="shared" ref="O35" si="10">+O29</f>
        <v>0</v>
      </c>
      <c r="P35" s="62">
        <v>61474</v>
      </c>
      <c r="Q35" s="62">
        <v>0</v>
      </c>
      <c r="R35" s="62">
        <v>0</v>
      </c>
      <c r="S35" s="62">
        <v>430206412</v>
      </c>
      <c r="T35" s="62">
        <v>284535940</v>
      </c>
      <c r="U35" s="66">
        <f t="shared" ref="U35:U37" si="11">H35+I35+J35+K35-L35+M35+N35+O35+P35+Q35+R35+S35+T35</f>
        <v>2488046546</v>
      </c>
      <c r="V35" s="62">
        <v>731023213</v>
      </c>
      <c r="W35" s="66">
        <f t="shared" ref="W35:W37" si="12">U35+V35</f>
        <v>3219069759</v>
      </c>
    </row>
    <row r="36" spans="1:23" x14ac:dyDescent="0.2">
      <c r="A36" s="361" t="s">
        <v>465</v>
      </c>
      <c r="B36" s="361"/>
      <c r="C36" s="361"/>
      <c r="D36" s="361"/>
      <c r="E36" s="361"/>
      <c r="F36" s="361"/>
      <c r="G36" s="6">
        <v>28</v>
      </c>
      <c r="H36" s="62">
        <v>0</v>
      </c>
      <c r="I36" s="62">
        <v>0</v>
      </c>
      <c r="J36" s="62">
        <v>0</v>
      </c>
      <c r="K36" s="62">
        <v>0</v>
      </c>
      <c r="L36" s="62">
        <v>0</v>
      </c>
      <c r="M36" s="62">
        <v>0</v>
      </c>
      <c r="N36" s="62">
        <v>0</v>
      </c>
      <c r="O36" s="62">
        <v>0</v>
      </c>
      <c r="P36" s="62">
        <v>0</v>
      </c>
      <c r="Q36" s="62">
        <v>0</v>
      </c>
      <c r="R36" s="62">
        <v>0</v>
      </c>
      <c r="S36" s="62">
        <v>0</v>
      </c>
      <c r="T36" s="62">
        <v>0</v>
      </c>
      <c r="U36" s="66">
        <f t="shared" si="11"/>
        <v>0</v>
      </c>
      <c r="V36" s="62">
        <v>0</v>
      </c>
      <c r="W36" s="66">
        <f t="shared" si="12"/>
        <v>0</v>
      </c>
    </row>
    <row r="37" spans="1:23" x14ac:dyDescent="0.2">
      <c r="A37" s="361" t="s">
        <v>466</v>
      </c>
      <c r="B37" s="361"/>
      <c r="C37" s="361"/>
      <c r="D37" s="361"/>
      <c r="E37" s="361"/>
      <c r="F37" s="361"/>
      <c r="G37" s="6">
        <v>29</v>
      </c>
      <c r="H37" s="62">
        <v>0</v>
      </c>
      <c r="I37" s="62">
        <v>0</v>
      </c>
      <c r="J37" s="62">
        <v>0</v>
      </c>
      <c r="K37" s="62">
        <v>0</v>
      </c>
      <c r="L37" s="62">
        <v>0</v>
      </c>
      <c r="M37" s="62">
        <v>0</v>
      </c>
      <c r="N37" s="62">
        <v>0</v>
      </c>
      <c r="O37" s="62">
        <v>0</v>
      </c>
      <c r="P37" s="62">
        <v>0</v>
      </c>
      <c r="Q37" s="62">
        <v>0</v>
      </c>
      <c r="R37" s="62">
        <v>0</v>
      </c>
      <c r="S37" s="62">
        <v>0</v>
      </c>
      <c r="T37" s="62">
        <v>0</v>
      </c>
      <c r="U37" s="66">
        <f t="shared" si="11"/>
        <v>0</v>
      </c>
      <c r="V37" s="62">
        <v>0</v>
      </c>
      <c r="W37" s="66">
        <f t="shared" si="12"/>
        <v>0</v>
      </c>
    </row>
    <row r="38" spans="1:23" ht="25.5" customHeight="1" x14ac:dyDescent="0.2">
      <c r="A38" s="368" t="s">
        <v>467</v>
      </c>
      <c r="B38" s="368"/>
      <c r="C38" s="368"/>
      <c r="D38" s="368"/>
      <c r="E38" s="368"/>
      <c r="F38" s="368"/>
      <c r="G38" s="6">
        <v>30</v>
      </c>
      <c r="H38" s="66">
        <f>H35+H36+H37</f>
        <v>1672021210</v>
      </c>
      <c r="I38" s="66">
        <f t="shared" ref="I38:W38" si="13">I35+I36+I37</f>
        <v>5223432</v>
      </c>
      <c r="J38" s="66">
        <f t="shared" si="13"/>
        <v>83601061</v>
      </c>
      <c r="K38" s="66">
        <f t="shared" si="13"/>
        <v>136815284</v>
      </c>
      <c r="L38" s="66">
        <f t="shared" si="13"/>
        <v>124418267</v>
      </c>
      <c r="M38" s="66">
        <f t="shared" si="13"/>
        <v>0</v>
      </c>
      <c r="N38" s="66">
        <f t="shared" si="13"/>
        <v>0</v>
      </c>
      <c r="O38" s="66">
        <f t="shared" si="13"/>
        <v>0</v>
      </c>
      <c r="P38" s="66">
        <f t="shared" si="13"/>
        <v>61474</v>
      </c>
      <c r="Q38" s="66">
        <f t="shared" si="13"/>
        <v>0</v>
      </c>
      <c r="R38" s="66">
        <f t="shared" si="13"/>
        <v>0</v>
      </c>
      <c r="S38" s="66">
        <f t="shared" si="13"/>
        <v>430206412</v>
      </c>
      <c r="T38" s="66">
        <f t="shared" si="13"/>
        <v>284535940</v>
      </c>
      <c r="U38" s="66">
        <f t="shared" si="13"/>
        <v>2488046546</v>
      </c>
      <c r="V38" s="66">
        <f t="shared" si="13"/>
        <v>731023213</v>
      </c>
      <c r="W38" s="66">
        <f t="shared" si="13"/>
        <v>3219069759</v>
      </c>
    </row>
    <row r="39" spans="1:23" x14ac:dyDescent="0.2">
      <c r="A39" s="361" t="s">
        <v>468</v>
      </c>
      <c r="B39" s="361"/>
      <c r="C39" s="361"/>
      <c r="D39" s="361"/>
      <c r="E39" s="361"/>
      <c r="F39" s="361"/>
      <c r="G39" s="6">
        <v>31</v>
      </c>
      <c r="H39" s="64">
        <v>0</v>
      </c>
      <c r="I39" s="64">
        <v>0</v>
      </c>
      <c r="J39" s="64">
        <v>0</v>
      </c>
      <c r="K39" s="64">
        <v>0</v>
      </c>
      <c r="L39" s="64">
        <v>0</v>
      </c>
      <c r="M39" s="64">
        <v>0</v>
      </c>
      <c r="N39" s="64">
        <v>0</v>
      </c>
      <c r="O39" s="64">
        <v>0</v>
      </c>
      <c r="P39" s="64">
        <v>0</v>
      </c>
      <c r="Q39" s="64">
        <v>0</v>
      </c>
      <c r="R39" s="64">
        <v>0</v>
      </c>
      <c r="S39" s="64">
        <v>0</v>
      </c>
      <c r="T39" s="62">
        <v>-329593506</v>
      </c>
      <c r="U39" s="66">
        <f t="shared" ref="U39:U56" si="14">H39+I39+J39+K39-L39+M39+N39+O39+P39+Q39+R39+S39+T39</f>
        <v>-329593506</v>
      </c>
      <c r="V39" s="62">
        <v>-29212285</v>
      </c>
      <c r="W39" s="66">
        <f t="shared" ref="W39:W56" si="15">U39+V39</f>
        <v>-358805791</v>
      </c>
    </row>
    <row r="40" spans="1:23" x14ac:dyDescent="0.2">
      <c r="A40" s="361" t="s">
        <v>469</v>
      </c>
      <c r="B40" s="361"/>
      <c r="C40" s="361"/>
      <c r="D40" s="361"/>
      <c r="E40" s="361"/>
      <c r="F40" s="361"/>
      <c r="G40" s="6">
        <v>32</v>
      </c>
      <c r="H40" s="64">
        <v>0</v>
      </c>
      <c r="I40" s="64">
        <v>0</v>
      </c>
      <c r="J40" s="64">
        <v>0</v>
      </c>
      <c r="K40" s="64">
        <v>0</v>
      </c>
      <c r="L40" s="64">
        <v>0</v>
      </c>
      <c r="M40" s="64">
        <v>0</v>
      </c>
      <c r="N40" s="62">
        <v>263962</v>
      </c>
      <c r="O40" s="64">
        <v>0</v>
      </c>
      <c r="P40" s="64">
        <v>0</v>
      </c>
      <c r="Q40" s="64">
        <v>0</v>
      </c>
      <c r="R40" s="64">
        <v>0</v>
      </c>
      <c r="S40" s="64">
        <v>0</v>
      </c>
      <c r="T40" s="64">
        <v>0</v>
      </c>
      <c r="U40" s="66">
        <f t="shared" si="14"/>
        <v>263962</v>
      </c>
      <c r="V40" s="62">
        <v>0</v>
      </c>
      <c r="W40" s="66">
        <f t="shared" si="15"/>
        <v>263962</v>
      </c>
    </row>
    <row r="41" spans="1:23" ht="27.2" customHeight="1" x14ac:dyDescent="0.2">
      <c r="A41" s="361" t="s">
        <v>470</v>
      </c>
      <c r="B41" s="361"/>
      <c r="C41" s="361"/>
      <c r="D41" s="361"/>
      <c r="E41" s="361"/>
      <c r="F41" s="361"/>
      <c r="G41" s="6">
        <v>33</v>
      </c>
      <c r="H41" s="64">
        <v>0</v>
      </c>
      <c r="I41" s="64">
        <v>0</v>
      </c>
      <c r="J41" s="64">
        <v>0</v>
      </c>
      <c r="K41" s="64">
        <v>0</v>
      </c>
      <c r="L41" s="64">
        <v>0</v>
      </c>
      <c r="M41" s="64">
        <v>0</v>
      </c>
      <c r="N41" s="64">
        <v>0</v>
      </c>
      <c r="O41" s="62">
        <v>0</v>
      </c>
      <c r="P41" s="64">
        <v>0</v>
      </c>
      <c r="Q41" s="64">
        <v>0</v>
      </c>
      <c r="R41" s="64">
        <v>0</v>
      </c>
      <c r="S41" s="62">
        <v>0</v>
      </c>
      <c r="T41" s="62">
        <v>0</v>
      </c>
      <c r="U41" s="66">
        <f t="shared" si="14"/>
        <v>0</v>
      </c>
      <c r="V41" s="62">
        <v>0</v>
      </c>
      <c r="W41" s="66">
        <f t="shared" si="15"/>
        <v>0</v>
      </c>
    </row>
    <row r="42" spans="1:23" ht="20.25" customHeight="1" x14ac:dyDescent="0.2">
      <c r="A42" s="361" t="s">
        <v>471</v>
      </c>
      <c r="B42" s="361"/>
      <c r="C42" s="361"/>
      <c r="D42" s="361"/>
      <c r="E42" s="361"/>
      <c r="F42" s="361"/>
      <c r="G42" s="6">
        <v>34</v>
      </c>
      <c r="H42" s="64">
        <v>0</v>
      </c>
      <c r="I42" s="64">
        <v>0</v>
      </c>
      <c r="J42" s="64">
        <v>0</v>
      </c>
      <c r="K42" s="64">
        <v>0</v>
      </c>
      <c r="L42" s="64">
        <v>0</v>
      </c>
      <c r="M42" s="64">
        <v>0</v>
      </c>
      <c r="N42" s="64">
        <v>0</v>
      </c>
      <c r="O42" s="64">
        <v>0</v>
      </c>
      <c r="P42" s="62">
        <v>-73904</v>
      </c>
      <c r="Q42" s="64">
        <v>0</v>
      </c>
      <c r="R42" s="64">
        <v>0</v>
      </c>
      <c r="S42" s="62">
        <v>0</v>
      </c>
      <c r="T42" s="62">
        <v>0</v>
      </c>
      <c r="U42" s="66">
        <f t="shared" si="14"/>
        <v>-73904</v>
      </c>
      <c r="V42" s="62">
        <v>0</v>
      </c>
      <c r="W42" s="66">
        <f t="shared" si="15"/>
        <v>-73904</v>
      </c>
    </row>
    <row r="43" spans="1:23" ht="21" customHeight="1" x14ac:dyDescent="0.2">
      <c r="A43" s="361" t="s">
        <v>472</v>
      </c>
      <c r="B43" s="361"/>
      <c r="C43" s="361"/>
      <c r="D43" s="361"/>
      <c r="E43" s="361"/>
      <c r="F43" s="361"/>
      <c r="G43" s="6">
        <v>35</v>
      </c>
      <c r="H43" s="64">
        <v>0</v>
      </c>
      <c r="I43" s="64">
        <v>0</v>
      </c>
      <c r="J43" s="64">
        <v>0</v>
      </c>
      <c r="K43" s="64">
        <v>0</v>
      </c>
      <c r="L43" s="64">
        <v>0</v>
      </c>
      <c r="M43" s="64">
        <v>0</v>
      </c>
      <c r="N43" s="64">
        <v>0</v>
      </c>
      <c r="O43" s="64">
        <v>0</v>
      </c>
      <c r="P43" s="64">
        <v>0</v>
      </c>
      <c r="Q43" s="62">
        <v>0</v>
      </c>
      <c r="R43" s="64">
        <v>0</v>
      </c>
      <c r="S43" s="62">
        <v>0</v>
      </c>
      <c r="T43" s="62">
        <v>0</v>
      </c>
      <c r="U43" s="66">
        <f t="shared" si="14"/>
        <v>0</v>
      </c>
      <c r="V43" s="62">
        <v>0</v>
      </c>
      <c r="W43" s="66">
        <f t="shared" si="15"/>
        <v>0</v>
      </c>
    </row>
    <row r="44" spans="1:23" ht="29.25" customHeight="1" x14ac:dyDescent="0.2">
      <c r="A44" s="361" t="s">
        <v>473</v>
      </c>
      <c r="B44" s="361"/>
      <c r="C44" s="361"/>
      <c r="D44" s="361"/>
      <c r="E44" s="361"/>
      <c r="F44" s="361"/>
      <c r="G44" s="6">
        <v>36</v>
      </c>
      <c r="H44" s="64">
        <v>0</v>
      </c>
      <c r="I44" s="64">
        <v>0</v>
      </c>
      <c r="J44" s="64">
        <v>0</v>
      </c>
      <c r="K44" s="64">
        <v>0</v>
      </c>
      <c r="L44" s="64">
        <v>0</v>
      </c>
      <c r="M44" s="64">
        <v>0</v>
      </c>
      <c r="N44" s="64">
        <v>0</v>
      </c>
      <c r="O44" s="64">
        <v>0</v>
      </c>
      <c r="P44" s="64">
        <v>0</v>
      </c>
      <c r="Q44" s="64">
        <v>0</v>
      </c>
      <c r="R44" s="62">
        <v>0</v>
      </c>
      <c r="S44" s="62">
        <v>0</v>
      </c>
      <c r="T44" s="62">
        <v>0</v>
      </c>
      <c r="U44" s="66">
        <f t="shared" si="14"/>
        <v>0</v>
      </c>
      <c r="V44" s="62">
        <v>0</v>
      </c>
      <c r="W44" s="66">
        <f t="shared" si="15"/>
        <v>0</v>
      </c>
    </row>
    <row r="45" spans="1:23" ht="21" customHeight="1" x14ac:dyDescent="0.2">
      <c r="A45" s="361" t="s">
        <v>474</v>
      </c>
      <c r="B45" s="361"/>
      <c r="C45" s="361"/>
      <c r="D45" s="361"/>
      <c r="E45" s="361"/>
      <c r="F45" s="361"/>
      <c r="G45" s="6">
        <v>37</v>
      </c>
      <c r="H45" s="64">
        <v>0</v>
      </c>
      <c r="I45" s="64">
        <v>0</v>
      </c>
      <c r="J45" s="64">
        <v>0</v>
      </c>
      <c r="K45" s="64">
        <v>0</v>
      </c>
      <c r="L45" s="64">
        <v>0</v>
      </c>
      <c r="M45" s="64">
        <v>0</v>
      </c>
      <c r="N45" s="62">
        <v>0</v>
      </c>
      <c r="O45" s="62">
        <v>0</v>
      </c>
      <c r="P45" s="62">
        <v>0</v>
      </c>
      <c r="Q45" s="62">
        <v>0</v>
      </c>
      <c r="R45" s="62">
        <v>0</v>
      </c>
      <c r="S45" s="62">
        <v>0</v>
      </c>
      <c r="T45" s="62">
        <v>0</v>
      </c>
      <c r="U45" s="66">
        <f t="shared" si="14"/>
        <v>0</v>
      </c>
      <c r="V45" s="62">
        <v>0</v>
      </c>
      <c r="W45" s="66">
        <f t="shared" si="15"/>
        <v>0</v>
      </c>
    </row>
    <row r="46" spans="1:23" x14ac:dyDescent="0.2">
      <c r="A46" s="361" t="s">
        <v>475</v>
      </c>
      <c r="B46" s="361"/>
      <c r="C46" s="361"/>
      <c r="D46" s="361"/>
      <c r="E46" s="361"/>
      <c r="F46" s="361"/>
      <c r="G46" s="6">
        <v>38</v>
      </c>
      <c r="H46" s="64">
        <v>0</v>
      </c>
      <c r="I46" s="64">
        <v>0</v>
      </c>
      <c r="J46" s="64">
        <v>0</v>
      </c>
      <c r="K46" s="64">
        <v>0</v>
      </c>
      <c r="L46" s="64">
        <v>0</v>
      </c>
      <c r="M46" s="64">
        <v>0</v>
      </c>
      <c r="N46" s="62">
        <v>0</v>
      </c>
      <c r="O46" s="62">
        <v>0</v>
      </c>
      <c r="P46" s="62">
        <v>0</v>
      </c>
      <c r="Q46" s="62">
        <v>0</v>
      </c>
      <c r="R46" s="62">
        <v>0</v>
      </c>
      <c r="S46" s="62">
        <v>0</v>
      </c>
      <c r="T46" s="62">
        <v>0</v>
      </c>
      <c r="U46" s="66">
        <f t="shared" si="14"/>
        <v>0</v>
      </c>
      <c r="V46" s="62">
        <v>0</v>
      </c>
      <c r="W46" s="66">
        <f t="shared" si="15"/>
        <v>0</v>
      </c>
    </row>
    <row r="47" spans="1:23" x14ac:dyDescent="0.2">
      <c r="A47" s="361" t="s">
        <v>476</v>
      </c>
      <c r="B47" s="361"/>
      <c r="C47" s="361"/>
      <c r="D47" s="361"/>
      <c r="E47" s="361"/>
      <c r="F47" s="361"/>
      <c r="G47" s="6">
        <v>39</v>
      </c>
      <c r="H47" s="62">
        <v>0</v>
      </c>
      <c r="I47" s="62">
        <v>0</v>
      </c>
      <c r="J47" s="62">
        <v>0</v>
      </c>
      <c r="K47" s="62">
        <v>0</v>
      </c>
      <c r="L47" s="62">
        <v>0</v>
      </c>
      <c r="M47" s="62">
        <v>0</v>
      </c>
      <c r="N47" s="62">
        <v>0</v>
      </c>
      <c r="O47" s="62">
        <v>0</v>
      </c>
      <c r="P47" s="62">
        <v>0</v>
      </c>
      <c r="Q47" s="62">
        <v>0</v>
      </c>
      <c r="R47" s="62">
        <v>0</v>
      </c>
      <c r="S47" s="62">
        <v>0</v>
      </c>
      <c r="T47" s="62">
        <v>0</v>
      </c>
      <c r="U47" s="66">
        <f t="shared" si="14"/>
        <v>0</v>
      </c>
      <c r="V47" s="62">
        <v>0</v>
      </c>
      <c r="W47" s="66">
        <f t="shared" si="15"/>
        <v>0</v>
      </c>
    </row>
    <row r="48" spans="1:23" x14ac:dyDescent="0.2">
      <c r="A48" s="361" t="s">
        <v>477</v>
      </c>
      <c r="B48" s="361"/>
      <c r="C48" s="361"/>
      <c r="D48" s="361"/>
      <c r="E48" s="361"/>
      <c r="F48" s="361"/>
      <c r="G48" s="6">
        <v>40</v>
      </c>
      <c r="H48" s="64">
        <v>0</v>
      </c>
      <c r="I48" s="64">
        <v>0</v>
      </c>
      <c r="J48" s="64">
        <v>0</v>
      </c>
      <c r="K48" s="64">
        <v>0</v>
      </c>
      <c r="L48" s="64">
        <v>0</v>
      </c>
      <c r="M48" s="64">
        <v>0</v>
      </c>
      <c r="N48" s="62">
        <v>0</v>
      </c>
      <c r="O48" s="62">
        <v>0</v>
      </c>
      <c r="P48" s="62">
        <v>13302</v>
      </c>
      <c r="Q48" s="62">
        <v>0</v>
      </c>
      <c r="R48" s="62">
        <v>0</v>
      </c>
      <c r="S48" s="62">
        <v>0</v>
      </c>
      <c r="T48" s="62">
        <v>0</v>
      </c>
      <c r="U48" s="66">
        <f t="shared" si="14"/>
        <v>13302</v>
      </c>
      <c r="V48" s="62">
        <v>0</v>
      </c>
      <c r="W48" s="66">
        <f t="shared" si="15"/>
        <v>13302</v>
      </c>
    </row>
    <row r="49" spans="1:23" ht="24" customHeight="1" x14ac:dyDescent="0.2">
      <c r="A49" s="361" t="s">
        <v>478</v>
      </c>
      <c r="B49" s="361"/>
      <c r="C49" s="361"/>
      <c r="D49" s="361"/>
      <c r="E49" s="361"/>
      <c r="F49" s="361"/>
      <c r="G49" s="6">
        <v>41</v>
      </c>
      <c r="H49" s="62">
        <v>0</v>
      </c>
      <c r="I49" s="62">
        <v>0</v>
      </c>
      <c r="J49" s="62">
        <v>0</v>
      </c>
      <c r="K49" s="62">
        <v>0</v>
      </c>
      <c r="L49" s="62">
        <v>0</v>
      </c>
      <c r="M49" s="62">
        <v>0</v>
      </c>
      <c r="N49" s="62">
        <v>0</v>
      </c>
      <c r="O49" s="62">
        <v>0</v>
      </c>
      <c r="P49" s="62">
        <v>0</v>
      </c>
      <c r="Q49" s="62">
        <v>0</v>
      </c>
      <c r="R49" s="62">
        <v>0</v>
      </c>
      <c r="S49" s="62">
        <v>0</v>
      </c>
      <c r="T49" s="62">
        <v>0</v>
      </c>
      <c r="U49" s="66">
        <f>H49+I49+J49+K49-L49+M49+N49+O49+P49+Q49+R49+S49+T49</f>
        <v>0</v>
      </c>
      <c r="V49" s="62">
        <v>0</v>
      </c>
      <c r="W49" s="66">
        <f t="shared" si="15"/>
        <v>0</v>
      </c>
    </row>
    <row r="50" spans="1:23" ht="26.25" customHeight="1" x14ac:dyDescent="0.2">
      <c r="A50" s="361" t="s">
        <v>479</v>
      </c>
      <c r="B50" s="361"/>
      <c r="C50" s="361"/>
      <c r="D50" s="361"/>
      <c r="E50" s="361"/>
      <c r="F50" s="361"/>
      <c r="G50" s="6">
        <v>42</v>
      </c>
      <c r="H50" s="62">
        <v>0</v>
      </c>
      <c r="I50" s="62">
        <v>0</v>
      </c>
      <c r="J50" s="62">
        <v>0</v>
      </c>
      <c r="K50" s="62">
        <v>0</v>
      </c>
      <c r="L50" s="62">
        <v>0</v>
      </c>
      <c r="M50" s="62">
        <v>0</v>
      </c>
      <c r="N50" s="62">
        <v>0</v>
      </c>
      <c r="O50" s="62">
        <v>0</v>
      </c>
      <c r="P50" s="62">
        <v>0</v>
      </c>
      <c r="Q50" s="62">
        <v>0</v>
      </c>
      <c r="R50" s="62">
        <v>0</v>
      </c>
      <c r="S50" s="62">
        <v>0</v>
      </c>
      <c r="T50" s="62">
        <v>0</v>
      </c>
      <c r="U50" s="66">
        <f t="shared" si="14"/>
        <v>0</v>
      </c>
      <c r="V50" s="62">
        <v>0</v>
      </c>
      <c r="W50" s="66">
        <f t="shared" si="15"/>
        <v>0</v>
      </c>
    </row>
    <row r="51" spans="1:23" ht="22.5" customHeight="1" x14ac:dyDescent="0.2">
      <c r="A51" s="361" t="s">
        <v>480</v>
      </c>
      <c r="B51" s="361"/>
      <c r="C51" s="361"/>
      <c r="D51" s="361"/>
      <c r="E51" s="361"/>
      <c r="F51" s="361"/>
      <c r="G51" s="6">
        <v>43</v>
      </c>
      <c r="H51" s="62">
        <v>0</v>
      </c>
      <c r="I51" s="62">
        <v>0</v>
      </c>
      <c r="J51" s="62">
        <v>0</v>
      </c>
      <c r="K51" s="62">
        <v>0</v>
      </c>
      <c r="L51" s="62">
        <v>0</v>
      </c>
      <c r="M51" s="62">
        <v>0</v>
      </c>
      <c r="N51" s="62">
        <v>0</v>
      </c>
      <c r="O51" s="62">
        <v>0</v>
      </c>
      <c r="P51" s="62">
        <v>0</v>
      </c>
      <c r="Q51" s="62">
        <v>0</v>
      </c>
      <c r="R51" s="62">
        <v>0</v>
      </c>
      <c r="S51" s="62">
        <v>0</v>
      </c>
      <c r="T51" s="62">
        <v>0</v>
      </c>
      <c r="U51" s="66">
        <f t="shared" si="14"/>
        <v>0</v>
      </c>
      <c r="V51" s="62">
        <v>0</v>
      </c>
      <c r="W51" s="66">
        <f t="shared" si="15"/>
        <v>0</v>
      </c>
    </row>
    <row r="52" spans="1:23" x14ac:dyDescent="0.2">
      <c r="A52" s="361" t="s">
        <v>481</v>
      </c>
      <c r="B52" s="361"/>
      <c r="C52" s="361"/>
      <c r="D52" s="361"/>
      <c r="E52" s="361"/>
      <c r="F52" s="361"/>
      <c r="G52" s="6">
        <v>44</v>
      </c>
      <c r="H52" s="62">
        <v>0</v>
      </c>
      <c r="I52" s="62">
        <v>0</v>
      </c>
      <c r="J52" s="62">
        <v>0</v>
      </c>
      <c r="K52" s="62">
        <v>0</v>
      </c>
      <c r="L52" s="62">
        <v>0</v>
      </c>
      <c r="M52" s="62">
        <v>0</v>
      </c>
      <c r="N52" s="62">
        <v>0</v>
      </c>
      <c r="O52" s="62">
        <v>0</v>
      </c>
      <c r="P52" s="62">
        <v>0</v>
      </c>
      <c r="Q52" s="62">
        <v>0</v>
      </c>
      <c r="R52" s="62">
        <v>0</v>
      </c>
      <c r="S52" s="62">
        <v>0</v>
      </c>
      <c r="T52" s="62">
        <v>0</v>
      </c>
      <c r="U52" s="66">
        <f t="shared" si="14"/>
        <v>0</v>
      </c>
      <c r="V52" s="62">
        <v>0</v>
      </c>
      <c r="W52" s="66">
        <f t="shared" si="15"/>
        <v>0</v>
      </c>
    </row>
    <row r="53" spans="1:23" x14ac:dyDescent="0.2">
      <c r="A53" s="361" t="s">
        <v>482</v>
      </c>
      <c r="B53" s="361"/>
      <c r="C53" s="361"/>
      <c r="D53" s="361"/>
      <c r="E53" s="361"/>
      <c r="F53" s="361"/>
      <c r="G53" s="6">
        <v>45</v>
      </c>
      <c r="H53" s="62">
        <v>0</v>
      </c>
      <c r="I53" s="62">
        <v>0</v>
      </c>
      <c r="J53" s="62">
        <v>0</v>
      </c>
      <c r="K53" s="62">
        <v>0</v>
      </c>
      <c r="L53" s="62">
        <v>0</v>
      </c>
      <c r="M53" s="62">
        <v>0</v>
      </c>
      <c r="N53" s="62">
        <v>0</v>
      </c>
      <c r="O53" s="62">
        <v>0</v>
      </c>
      <c r="P53" s="62">
        <v>0</v>
      </c>
      <c r="Q53" s="62">
        <v>0</v>
      </c>
      <c r="R53" s="62">
        <v>0</v>
      </c>
      <c r="S53" s="62">
        <v>0</v>
      </c>
      <c r="T53" s="62">
        <v>0</v>
      </c>
      <c r="U53" s="66">
        <f t="shared" si="14"/>
        <v>0</v>
      </c>
      <c r="V53" s="62">
        <v>0</v>
      </c>
      <c r="W53" s="66">
        <f t="shared" si="15"/>
        <v>0</v>
      </c>
    </row>
    <row r="54" spans="1:23" x14ac:dyDescent="0.2">
      <c r="A54" s="361" t="s">
        <v>483</v>
      </c>
      <c r="B54" s="361"/>
      <c r="C54" s="361"/>
      <c r="D54" s="361"/>
      <c r="E54" s="361"/>
      <c r="F54" s="361"/>
      <c r="G54" s="6">
        <v>46</v>
      </c>
      <c r="H54" s="62">
        <v>0</v>
      </c>
      <c r="I54" s="62">
        <v>0</v>
      </c>
      <c r="J54" s="62">
        <v>0</v>
      </c>
      <c r="K54" s="62">
        <v>0</v>
      </c>
      <c r="L54" s="62">
        <v>0</v>
      </c>
      <c r="M54" s="62">
        <v>0</v>
      </c>
      <c r="N54" s="62">
        <v>2249472</v>
      </c>
      <c r="O54" s="62">
        <v>0</v>
      </c>
      <c r="P54" s="62">
        <v>0</v>
      </c>
      <c r="Q54" s="62">
        <v>0</v>
      </c>
      <c r="R54" s="62">
        <v>0</v>
      </c>
      <c r="S54" s="62">
        <v>1140526</v>
      </c>
      <c r="T54" s="62">
        <v>0</v>
      </c>
      <c r="U54" s="66">
        <f t="shared" si="14"/>
        <v>3389998</v>
      </c>
      <c r="V54" s="62">
        <v>0</v>
      </c>
      <c r="W54" s="66">
        <f t="shared" si="15"/>
        <v>3389998</v>
      </c>
    </row>
    <row r="55" spans="1:23" x14ac:dyDescent="0.2">
      <c r="A55" s="361" t="s">
        <v>484</v>
      </c>
      <c r="B55" s="361"/>
      <c r="C55" s="361"/>
      <c r="D55" s="361"/>
      <c r="E55" s="361"/>
      <c r="F55" s="361"/>
      <c r="G55" s="6">
        <v>47</v>
      </c>
      <c r="H55" s="62">
        <v>0</v>
      </c>
      <c r="I55" s="62">
        <v>0</v>
      </c>
      <c r="J55" s="62">
        <v>0</v>
      </c>
      <c r="K55" s="62">
        <v>0</v>
      </c>
      <c r="L55" s="62">
        <v>0</v>
      </c>
      <c r="M55" s="62">
        <v>0</v>
      </c>
      <c r="N55" s="62">
        <v>0</v>
      </c>
      <c r="O55" s="62">
        <v>0</v>
      </c>
      <c r="P55" s="62">
        <v>0</v>
      </c>
      <c r="Q55" s="62">
        <v>0</v>
      </c>
      <c r="R55" s="62">
        <v>0</v>
      </c>
      <c r="S55" s="62">
        <v>284535940</v>
      </c>
      <c r="T55" s="62">
        <v>-284535940</v>
      </c>
      <c r="U55" s="66">
        <f t="shared" si="14"/>
        <v>0</v>
      </c>
      <c r="V55" s="62">
        <v>0</v>
      </c>
      <c r="W55" s="66">
        <f t="shared" si="15"/>
        <v>0</v>
      </c>
    </row>
    <row r="56" spans="1:23" x14ac:dyDescent="0.2">
      <c r="A56" s="361" t="s">
        <v>485</v>
      </c>
      <c r="B56" s="361"/>
      <c r="C56" s="361"/>
      <c r="D56" s="361"/>
      <c r="E56" s="361"/>
      <c r="F56" s="361"/>
      <c r="G56" s="6">
        <v>48</v>
      </c>
      <c r="H56" s="62">
        <v>0</v>
      </c>
      <c r="I56" s="62">
        <v>0</v>
      </c>
      <c r="J56" s="62">
        <v>0</v>
      </c>
      <c r="K56" s="62">
        <v>0</v>
      </c>
      <c r="L56" s="62">
        <v>0</v>
      </c>
      <c r="M56" s="62">
        <v>0</v>
      </c>
      <c r="N56" s="62">
        <v>0</v>
      </c>
      <c r="O56" s="62">
        <v>0</v>
      </c>
      <c r="P56" s="62">
        <v>0</v>
      </c>
      <c r="Q56" s="62">
        <v>0</v>
      </c>
      <c r="R56" s="62">
        <v>0</v>
      </c>
      <c r="S56" s="62">
        <v>0</v>
      </c>
      <c r="T56" s="62">
        <v>0</v>
      </c>
      <c r="U56" s="66">
        <f t="shared" si="14"/>
        <v>0</v>
      </c>
      <c r="V56" s="62">
        <v>0</v>
      </c>
      <c r="W56" s="66">
        <f t="shared" si="15"/>
        <v>0</v>
      </c>
    </row>
    <row r="57" spans="1:23" ht="25.5" customHeight="1" x14ac:dyDescent="0.2">
      <c r="A57" s="362" t="s">
        <v>486</v>
      </c>
      <c r="B57" s="362"/>
      <c r="C57" s="362"/>
      <c r="D57" s="362"/>
      <c r="E57" s="362"/>
      <c r="F57" s="362"/>
      <c r="G57" s="9">
        <v>49</v>
      </c>
      <c r="H57" s="67">
        <f>SUM(H38:H56)</f>
        <v>1672021210</v>
      </c>
      <c r="I57" s="67">
        <f t="shared" ref="I57:W57" si="16">SUM(I38:I56)</f>
        <v>5223432</v>
      </c>
      <c r="J57" s="67">
        <f t="shared" si="16"/>
        <v>83601061</v>
      </c>
      <c r="K57" s="67">
        <f t="shared" si="16"/>
        <v>136815284</v>
      </c>
      <c r="L57" s="67">
        <f t="shared" si="16"/>
        <v>124418267</v>
      </c>
      <c r="M57" s="67">
        <f t="shared" si="16"/>
        <v>0</v>
      </c>
      <c r="N57" s="67">
        <f t="shared" si="16"/>
        <v>2513434</v>
      </c>
      <c r="O57" s="67">
        <f t="shared" si="16"/>
        <v>0</v>
      </c>
      <c r="P57" s="67">
        <f t="shared" si="16"/>
        <v>872</v>
      </c>
      <c r="Q57" s="67">
        <f t="shared" si="16"/>
        <v>0</v>
      </c>
      <c r="R57" s="67">
        <f t="shared" si="16"/>
        <v>0</v>
      </c>
      <c r="S57" s="67">
        <f t="shared" si="16"/>
        <v>715882878</v>
      </c>
      <c r="T57" s="67">
        <f t="shared" si="16"/>
        <v>-329593506</v>
      </c>
      <c r="U57" s="67">
        <f t="shared" si="16"/>
        <v>2162046398</v>
      </c>
      <c r="V57" s="67">
        <f t="shared" si="16"/>
        <v>701810928</v>
      </c>
      <c r="W57" s="67">
        <f t="shared" si="16"/>
        <v>2863857326</v>
      </c>
    </row>
    <row r="58" spans="1:23" x14ac:dyDescent="0.2">
      <c r="A58" s="363" t="s">
        <v>487</v>
      </c>
      <c r="B58" s="364"/>
      <c r="C58" s="364"/>
      <c r="D58" s="364"/>
      <c r="E58" s="364"/>
      <c r="F58" s="364"/>
      <c r="G58" s="364"/>
      <c r="H58" s="364"/>
      <c r="I58" s="364"/>
      <c r="J58" s="364"/>
      <c r="K58" s="364"/>
      <c r="L58" s="364"/>
      <c r="M58" s="364"/>
      <c r="N58" s="364"/>
      <c r="O58" s="364"/>
      <c r="P58" s="364"/>
      <c r="Q58" s="364"/>
      <c r="R58" s="364"/>
      <c r="S58" s="364"/>
      <c r="T58" s="364"/>
      <c r="U58" s="364"/>
      <c r="V58" s="364"/>
      <c r="W58" s="364"/>
    </row>
    <row r="59" spans="1:23" ht="31.5" customHeight="1" x14ac:dyDescent="0.2">
      <c r="A59" s="359" t="s">
        <v>488</v>
      </c>
      <c r="B59" s="359"/>
      <c r="C59" s="359"/>
      <c r="D59" s="359"/>
      <c r="E59" s="359"/>
      <c r="F59" s="359"/>
      <c r="G59" s="6">
        <v>50</v>
      </c>
      <c r="H59" s="66">
        <f>SUM(H40:H48)</f>
        <v>0</v>
      </c>
      <c r="I59" s="66">
        <f t="shared" ref="I59:W59" si="17">SUM(I40:I48)</f>
        <v>0</v>
      </c>
      <c r="J59" s="66">
        <f t="shared" si="17"/>
        <v>0</v>
      </c>
      <c r="K59" s="66">
        <f t="shared" si="17"/>
        <v>0</v>
      </c>
      <c r="L59" s="66">
        <f t="shared" si="17"/>
        <v>0</v>
      </c>
      <c r="M59" s="66">
        <f t="shared" si="17"/>
        <v>0</v>
      </c>
      <c r="N59" s="66">
        <f t="shared" si="17"/>
        <v>263962</v>
      </c>
      <c r="O59" s="66">
        <f t="shared" si="17"/>
        <v>0</v>
      </c>
      <c r="P59" s="66">
        <f t="shared" si="17"/>
        <v>-60602</v>
      </c>
      <c r="Q59" s="66">
        <f t="shared" si="17"/>
        <v>0</v>
      </c>
      <c r="R59" s="66">
        <f t="shared" si="17"/>
        <v>0</v>
      </c>
      <c r="S59" s="66">
        <f t="shared" si="17"/>
        <v>0</v>
      </c>
      <c r="T59" s="66">
        <f t="shared" si="17"/>
        <v>0</v>
      </c>
      <c r="U59" s="66">
        <f t="shared" si="17"/>
        <v>203360</v>
      </c>
      <c r="V59" s="66">
        <f t="shared" si="17"/>
        <v>0</v>
      </c>
      <c r="W59" s="66">
        <f t="shared" si="17"/>
        <v>203360</v>
      </c>
    </row>
    <row r="60" spans="1:23" ht="27.75" customHeight="1" x14ac:dyDescent="0.2">
      <c r="A60" s="359" t="s">
        <v>489</v>
      </c>
      <c r="B60" s="359"/>
      <c r="C60" s="359"/>
      <c r="D60" s="359"/>
      <c r="E60" s="359"/>
      <c r="F60" s="359"/>
      <c r="G60" s="6">
        <v>51</v>
      </c>
      <c r="H60" s="66">
        <f>H39+H59</f>
        <v>0</v>
      </c>
      <c r="I60" s="66">
        <f t="shared" ref="I60:W60" si="18">I39+I59</f>
        <v>0</v>
      </c>
      <c r="J60" s="66">
        <f t="shared" si="18"/>
        <v>0</v>
      </c>
      <c r="K60" s="66">
        <f t="shared" si="18"/>
        <v>0</v>
      </c>
      <c r="L60" s="66">
        <f t="shared" si="18"/>
        <v>0</v>
      </c>
      <c r="M60" s="66">
        <f t="shared" si="18"/>
        <v>0</v>
      </c>
      <c r="N60" s="66">
        <f t="shared" si="18"/>
        <v>263962</v>
      </c>
      <c r="O60" s="66">
        <f t="shared" si="18"/>
        <v>0</v>
      </c>
      <c r="P60" s="66">
        <f t="shared" si="18"/>
        <v>-60602</v>
      </c>
      <c r="Q60" s="66">
        <f t="shared" si="18"/>
        <v>0</v>
      </c>
      <c r="R60" s="66">
        <f t="shared" si="18"/>
        <v>0</v>
      </c>
      <c r="S60" s="66">
        <f t="shared" si="18"/>
        <v>0</v>
      </c>
      <c r="T60" s="66">
        <f t="shared" si="18"/>
        <v>-329593506</v>
      </c>
      <c r="U60" s="66">
        <f t="shared" si="18"/>
        <v>-329390146</v>
      </c>
      <c r="V60" s="66">
        <f t="shared" si="18"/>
        <v>-29212285</v>
      </c>
      <c r="W60" s="66">
        <f t="shared" si="18"/>
        <v>-358602431</v>
      </c>
    </row>
    <row r="61" spans="1:23" ht="29.25" customHeight="1" x14ac:dyDescent="0.2">
      <c r="A61" s="360" t="s">
        <v>490</v>
      </c>
      <c r="B61" s="360"/>
      <c r="C61" s="360"/>
      <c r="D61" s="360"/>
      <c r="E61" s="360"/>
      <c r="F61" s="360"/>
      <c r="G61" s="9">
        <v>52</v>
      </c>
      <c r="H61" s="67">
        <f>SUM(H49:H56)</f>
        <v>0</v>
      </c>
      <c r="I61" s="67">
        <f t="shared" ref="I61:W61" si="19">SUM(I49:I56)</f>
        <v>0</v>
      </c>
      <c r="J61" s="67">
        <f t="shared" si="19"/>
        <v>0</v>
      </c>
      <c r="K61" s="67">
        <f t="shared" si="19"/>
        <v>0</v>
      </c>
      <c r="L61" s="67">
        <f t="shared" si="19"/>
        <v>0</v>
      </c>
      <c r="M61" s="67">
        <f t="shared" si="19"/>
        <v>0</v>
      </c>
      <c r="N61" s="67">
        <f t="shared" si="19"/>
        <v>2249472</v>
      </c>
      <c r="O61" s="67">
        <f t="shared" si="19"/>
        <v>0</v>
      </c>
      <c r="P61" s="67">
        <f t="shared" si="19"/>
        <v>0</v>
      </c>
      <c r="Q61" s="67">
        <f t="shared" si="19"/>
        <v>0</v>
      </c>
      <c r="R61" s="67">
        <f t="shared" si="19"/>
        <v>0</v>
      </c>
      <c r="S61" s="67">
        <f t="shared" si="19"/>
        <v>285676466</v>
      </c>
      <c r="T61" s="67">
        <f t="shared" si="19"/>
        <v>-284535940</v>
      </c>
      <c r="U61" s="67">
        <f t="shared" si="19"/>
        <v>3389998</v>
      </c>
      <c r="V61" s="67">
        <f t="shared" si="19"/>
        <v>0</v>
      </c>
      <c r="W61" s="67">
        <f t="shared" si="19"/>
        <v>3389998</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conditionalFormatting sqref="H7:J7">
    <cfRule type="cellIs" dxfId="14" priority="15" stopIfTrue="1" operator="notEqual">
      <formula>ROUND(H7,0)</formula>
    </cfRule>
  </conditionalFormatting>
  <conditionalFormatting sqref="I24:I26">
    <cfRule type="cellIs" dxfId="13" priority="14" stopIfTrue="1" operator="notEqual">
      <formula>ROUND(I24,0)</formula>
    </cfRule>
  </conditionalFormatting>
  <conditionalFormatting sqref="H35:J35">
    <cfRule type="cellIs" dxfId="12" priority="13" stopIfTrue="1" operator="notEqual">
      <formula>ROUND(H35,0)</formula>
    </cfRule>
  </conditionalFormatting>
  <conditionalFormatting sqref="K7:M7">
    <cfRule type="cellIs" dxfId="11" priority="12" stopIfTrue="1" operator="notEqual">
      <formula>ROUND(K7,0)</formula>
    </cfRule>
  </conditionalFormatting>
  <conditionalFormatting sqref="K27:L27 L24">
    <cfRule type="cellIs" dxfId="10" priority="11" stopIfTrue="1" operator="notEqual">
      <formula>ROUND(K24,0)</formula>
    </cfRule>
  </conditionalFormatting>
  <conditionalFormatting sqref="L25:L26">
    <cfRule type="cellIs" dxfId="9" priority="10" stopIfTrue="1" operator="notEqual">
      <formula>ROUND(L25,0)</formula>
    </cfRule>
  </conditionalFormatting>
  <conditionalFormatting sqref="K35:M35">
    <cfRule type="cellIs" dxfId="8" priority="9" stopIfTrue="1" operator="notEqual">
      <formula>ROUND(K35,0)</formula>
    </cfRule>
  </conditionalFormatting>
  <conditionalFormatting sqref="N7:P7">
    <cfRule type="cellIs" dxfId="7" priority="8" stopIfTrue="1" operator="notEqual">
      <formula>ROUND(N7,0)</formula>
    </cfRule>
  </conditionalFormatting>
  <conditionalFormatting sqref="P20">
    <cfRule type="cellIs" dxfId="6" priority="7" stopIfTrue="1" operator="notEqual">
      <formula>ROUND(P20,0)</formula>
    </cfRule>
  </conditionalFormatting>
  <conditionalFormatting sqref="N27">
    <cfRule type="cellIs" dxfId="5" priority="6" stopIfTrue="1" operator="notEqual">
      <formula>ROUND(N27,0)</formula>
    </cfRule>
  </conditionalFormatting>
  <conditionalFormatting sqref="N35:P35">
    <cfRule type="cellIs" dxfId="4" priority="5" stopIfTrue="1" operator="notEqual">
      <formula>ROUND(N35,0)</formula>
    </cfRule>
  </conditionalFormatting>
  <conditionalFormatting sqref="Q7:T7">
    <cfRule type="cellIs" dxfId="3" priority="4" stopIfTrue="1" operator="notEqual">
      <formula>ROUND(Q7,0)</formula>
    </cfRule>
  </conditionalFormatting>
  <conditionalFormatting sqref="S25:T28">
    <cfRule type="cellIs" dxfId="2" priority="3" stopIfTrue="1" operator="notEqual">
      <formula>ROUND(S25,0)</formula>
    </cfRule>
  </conditionalFormatting>
  <conditionalFormatting sqref="S35:T35">
    <cfRule type="cellIs" dxfId="1" priority="2" stopIfTrue="1" operator="notEqual">
      <formula>ROUND(S35,0)</formula>
    </cfRule>
  </conditionalFormatting>
  <conditionalFormatting sqref="V7">
    <cfRule type="cellIs" dxfId="0" priority="1" stopIfTrue="1" operator="notEqual">
      <formula>ROUND(V7,0)</formula>
    </cfRule>
  </conditionalFormatting>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Invalid entry" error="You can enter only whole rounded numbers (positive or negative) and a zero." sqref="H31:W33 H35:W57 H59:W61 H7:W29">
      <formula1>9999999999</formula1>
    </dataValidation>
  </dataValidations>
  <pageMargins left="0.75" right="0.75" top="1" bottom="1" header="0.5" footer="0.5"/>
  <pageSetup paperSize="9" scale="39"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3"/>
  <sheetViews>
    <sheetView tabSelected="1" topLeftCell="A234" zoomScale="120" zoomScaleNormal="120" workbookViewId="0">
      <selection activeCell="H252" sqref="H252"/>
    </sheetView>
  </sheetViews>
  <sheetFormatPr defaultRowHeight="12" x14ac:dyDescent="0.2"/>
  <cols>
    <col min="1" max="1" width="69.7109375" style="139" bestFit="1" customWidth="1"/>
    <col min="2" max="2" width="10.5703125" style="139" customWidth="1"/>
    <col min="3" max="3" width="10" style="139" customWidth="1"/>
    <col min="4" max="4" width="11.5703125" style="139" customWidth="1"/>
    <col min="5" max="5" width="13" style="139" customWidth="1"/>
    <col min="6" max="6" width="10.28515625" style="139" customWidth="1"/>
    <col min="7" max="7" width="50.140625" style="139" customWidth="1"/>
    <col min="8" max="16384" width="9.140625" style="139"/>
  </cols>
  <sheetData>
    <row r="1" spans="1:7" ht="13.15" customHeight="1" x14ac:dyDescent="0.2">
      <c r="A1" s="401" t="s">
        <v>648</v>
      </c>
      <c r="B1" s="401"/>
      <c r="C1" s="401"/>
      <c r="D1" s="401"/>
      <c r="E1" s="401"/>
      <c r="F1" s="401"/>
      <c r="G1" s="401"/>
    </row>
    <row r="2" spans="1:7" x14ac:dyDescent="0.2">
      <c r="A2" s="401"/>
      <c r="B2" s="401"/>
      <c r="C2" s="401"/>
      <c r="D2" s="401"/>
      <c r="E2" s="401"/>
      <c r="F2" s="401"/>
      <c r="G2" s="401"/>
    </row>
    <row r="3" spans="1:7" x14ac:dyDescent="0.2">
      <c r="A3" s="401"/>
      <c r="B3" s="401"/>
      <c r="C3" s="401"/>
      <c r="D3" s="401"/>
      <c r="E3" s="401"/>
      <c r="F3" s="401"/>
      <c r="G3" s="401"/>
    </row>
    <row r="4" spans="1:7" x14ac:dyDescent="0.2">
      <c r="A4" s="401"/>
      <c r="B4" s="401"/>
      <c r="C4" s="401"/>
      <c r="D4" s="401"/>
      <c r="E4" s="401"/>
      <c r="F4" s="401"/>
      <c r="G4" s="401"/>
    </row>
    <row r="5" spans="1:7" x14ac:dyDescent="0.2">
      <c r="A5" s="401"/>
      <c r="B5" s="401"/>
      <c r="C5" s="401"/>
      <c r="D5" s="401"/>
      <c r="E5" s="401"/>
      <c r="F5" s="401"/>
      <c r="G5" s="401"/>
    </row>
    <row r="6" spans="1:7" x14ac:dyDescent="0.2">
      <c r="A6" s="401"/>
      <c r="B6" s="401"/>
      <c r="C6" s="401"/>
      <c r="D6" s="401"/>
      <c r="E6" s="401"/>
      <c r="F6" s="401"/>
      <c r="G6" s="401"/>
    </row>
    <row r="7" spans="1:7" x14ac:dyDescent="0.2">
      <c r="A7" s="401"/>
      <c r="B7" s="401"/>
      <c r="C7" s="401"/>
      <c r="D7" s="401"/>
      <c r="E7" s="401"/>
      <c r="F7" s="401"/>
      <c r="G7" s="401"/>
    </row>
    <row r="8" spans="1:7" x14ac:dyDescent="0.2">
      <c r="A8" s="401"/>
      <c r="B8" s="401"/>
      <c r="C8" s="401"/>
      <c r="D8" s="401"/>
      <c r="E8" s="401"/>
      <c r="F8" s="401"/>
      <c r="G8" s="401"/>
    </row>
    <row r="9" spans="1:7" x14ac:dyDescent="0.2">
      <c r="A9" s="401"/>
      <c r="B9" s="401"/>
      <c r="C9" s="401"/>
      <c r="D9" s="401"/>
      <c r="E9" s="401"/>
      <c r="F9" s="401"/>
      <c r="G9" s="401"/>
    </row>
    <row r="10" spans="1:7" x14ac:dyDescent="0.2">
      <c r="A10" s="401"/>
      <c r="B10" s="401"/>
      <c r="C10" s="401"/>
      <c r="D10" s="401"/>
      <c r="E10" s="401"/>
      <c r="F10" s="401"/>
      <c r="G10" s="401"/>
    </row>
    <row r="11" spans="1:7" x14ac:dyDescent="0.2">
      <c r="A11" s="401"/>
      <c r="B11" s="401"/>
      <c r="C11" s="401"/>
      <c r="D11" s="401"/>
      <c r="E11" s="401"/>
      <c r="F11" s="401"/>
      <c r="G11" s="401"/>
    </row>
    <row r="12" spans="1:7" x14ac:dyDescent="0.2">
      <c r="A12" s="401"/>
      <c r="B12" s="401"/>
      <c r="C12" s="401"/>
      <c r="D12" s="401"/>
      <c r="E12" s="401"/>
      <c r="F12" s="401"/>
      <c r="G12" s="401"/>
    </row>
    <row r="13" spans="1:7" x14ac:dyDescent="0.2">
      <c r="A13" s="401"/>
      <c r="B13" s="401"/>
      <c r="C13" s="401"/>
      <c r="D13" s="401"/>
      <c r="E13" s="401"/>
      <c r="F13" s="401"/>
      <c r="G13" s="401"/>
    </row>
    <row r="14" spans="1:7" x14ac:dyDescent="0.2">
      <c r="A14" s="401"/>
      <c r="B14" s="401"/>
      <c r="C14" s="401"/>
      <c r="D14" s="401"/>
      <c r="E14" s="401"/>
      <c r="F14" s="401"/>
      <c r="G14" s="401"/>
    </row>
    <row r="15" spans="1:7" x14ac:dyDescent="0.2">
      <c r="A15" s="401"/>
      <c r="B15" s="401"/>
      <c r="C15" s="401"/>
      <c r="D15" s="401"/>
      <c r="E15" s="401"/>
      <c r="F15" s="401"/>
      <c r="G15" s="401"/>
    </row>
    <row r="16" spans="1:7" x14ac:dyDescent="0.2">
      <c r="A16" s="401"/>
      <c r="B16" s="401"/>
      <c r="C16" s="401"/>
      <c r="D16" s="401"/>
      <c r="E16" s="401"/>
      <c r="F16" s="401"/>
      <c r="G16" s="401"/>
    </row>
    <row r="17" spans="1:7" x14ac:dyDescent="0.2">
      <c r="A17" s="401"/>
      <c r="B17" s="401"/>
      <c r="C17" s="401"/>
      <c r="D17" s="401"/>
      <c r="E17" s="401"/>
      <c r="F17" s="401"/>
      <c r="G17" s="401"/>
    </row>
    <row r="18" spans="1:7" x14ac:dyDescent="0.2">
      <c r="A18" s="401"/>
      <c r="B18" s="401"/>
      <c r="C18" s="401"/>
      <c r="D18" s="401"/>
      <c r="E18" s="401"/>
      <c r="F18" s="401"/>
      <c r="G18" s="401"/>
    </row>
    <row r="19" spans="1:7" x14ac:dyDescent="0.2">
      <c r="A19" s="401"/>
      <c r="B19" s="401"/>
      <c r="C19" s="401"/>
      <c r="D19" s="401"/>
      <c r="E19" s="401"/>
      <c r="F19" s="401"/>
      <c r="G19" s="401"/>
    </row>
    <row r="20" spans="1:7" x14ac:dyDescent="0.2">
      <c r="A20" s="401"/>
      <c r="B20" s="401"/>
      <c r="C20" s="401"/>
      <c r="D20" s="401"/>
      <c r="E20" s="401"/>
      <c r="F20" s="401"/>
      <c r="G20" s="401"/>
    </row>
    <row r="21" spans="1:7" x14ac:dyDescent="0.2">
      <c r="A21" s="401"/>
      <c r="B21" s="401"/>
      <c r="C21" s="401"/>
      <c r="D21" s="401"/>
      <c r="E21" s="401"/>
      <c r="F21" s="401"/>
      <c r="G21" s="401"/>
    </row>
    <row r="22" spans="1:7" x14ac:dyDescent="0.2">
      <c r="A22" s="401"/>
      <c r="B22" s="401"/>
      <c r="C22" s="401"/>
      <c r="D22" s="401"/>
      <c r="E22" s="401"/>
      <c r="F22" s="401"/>
      <c r="G22" s="401"/>
    </row>
    <row r="23" spans="1:7" x14ac:dyDescent="0.2">
      <c r="A23" s="401"/>
      <c r="B23" s="401"/>
      <c r="C23" s="401"/>
      <c r="D23" s="401"/>
      <c r="E23" s="401"/>
      <c r="F23" s="401"/>
      <c r="G23" s="401"/>
    </row>
    <row r="24" spans="1:7" x14ac:dyDescent="0.2">
      <c r="A24" s="401"/>
      <c r="B24" s="401"/>
      <c r="C24" s="401"/>
      <c r="D24" s="401"/>
      <c r="E24" s="401"/>
      <c r="F24" s="401"/>
      <c r="G24" s="401"/>
    </row>
    <row r="25" spans="1:7" ht="38.25" customHeight="1" x14ac:dyDescent="0.2">
      <c r="A25" s="401"/>
      <c r="B25" s="401"/>
      <c r="C25" s="401"/>
      <c r="D25" s="401"/>
      <c r="E25" s="401"/>
      <c r="F25" s="401"/>
      <c r="G25" s="401"/>
    </row>
    <row r="26" spans="1:7" x14ac:dyDescent="0.2">
      <c r="A26" s="140"/>
      <c r="B26" s="140"/>
      <c r="C26" s="140"/>
      <c r="D26" s="140"/>
      <c r="E26" s="140"/>
      <c r="F26" s="140"/>
      <c r="G26" s="140"/>
    </row>
    <row r="27" spans="1:7" ht="11.45" customHeight="1" x14ac:dyDescent="0.2">
      <c r="A27" s="142"/>
      <c r="B27" s="142"/>
      <c r="C27" s="142"/>
      <c r="D27" s="142"/>
      <c r="E27" s="142"/>
      <c r="F27" s="142"/>
      <c r="G27" s="142"/>
    </row>
    <row r="28" spans="1:7" x14ac:dyDescent="0.2">
      <c r="A28" s="141" t="s">
        <v>649</v>
      </c>
      <c r="B28" s="142"/>
      <c r="C28" s="142"/>
      <c r="D28" s="142"/>
      <c r="E28" s="142"/>
      <c r="F28" s="142"/>
      <c r="G28" s="142"/>
    </row>
    <row r="29" spans="1:7" x14ac:dyDescent="0.2">
      <c r="A29" s="142"/>
      <c r="B29" s="142"/>
      <c r="C29" s="142"/>
      <c r="D29" s="142"/>
      <c r="E29" s="142"/>
      <c r="F29" s="142"/>
      <c r="G29" s="142"/>
    </row>
    <row r="30" spans="1:7" x14ac:dyDescent="0.2">
      <c r="A30" s="143" t="s">
        <v>531</v>
      </c>
      <c r="B30" s="142"/>
      <c r="C30" s="142"/>
      <c r="D30" s="142"/>
      <c r="E30" s="142"/>
      <c r="F30" s="142"/>
      <c r="G30" s="142"/>
    </row>
    <row r="31" spans="1:7" x14ac:dyDescent="0.2">
      <c r="A31" s="144"/>
      <c r="B31" s="142"/>
      <c r="C31" s="142"/>
      <c r="D31" s="142"/>
      <c r="E31" s="142"/>
      <c r="F31" s="142"/>
      <c r="G31" s="142"/>
    </row>
    <row r="32" spans="1:7" ht="28.5" customHeight="1" x14ac:dyDescent="0.2">
      <c r="A32" s="389" t="s">
        <v>661</v>
      </c>
      <c r="B32" s="389"/>
      <c r="C32" s="389"/>
      <c r="D32" s="389"/>
      <c r="E32" s="389"/>
      <c r="F32" s="389"/>
      <c r="G32" s="389"/>
    </row>
    <row r="33" spans="1:7" ht="15.95" customHeight="1" x14ac:dyDescent="0.2">
      <c r="A33" s="389" t="s">
        <v>532</v>
      </c>
      <c r="B33" s="389"/>
      <c r="C33" s="389"/>
      <c r="D33" s="389"/>
      <c r="E33" s="389"/>
      <c r="F33" s="389"/>
      <c r="G33" s="389"/>
    </row>
    <row r="34" spans="1:7" x14ac:dyDescent="0.2">
      <c r="A34" s="402" t="s">
        <v>635</v>
      </c>
      <c r="B34" s="402"/>
      <c r="C34" s="402"/>
      <c r="D34" s="402"/>
      <c r="E34" s="402"/>
      <c r="F34" s="402"/>
      <c r="G34" s="402"/>
    </row>
    <row r="35" spans="1:7" x14ac:dyDescent="0.2">
      <c r="A35" s="402" t="s">
        <v>636</v>
      </c>
      <c r="B35" s="402"/>
      <c r="C35" s="402"/>
      <c r="D35" s="402"/>
      <c r="E35" s="402"/>
      <c r="F35" s="402"/>
      <c r="G35" s="402"/>
    </row>
    <row r="36" spans="1:7" x14ac:dyDescent="0.2">
      <c r="A36" s="402" t="s">
        <v>637</v>
      </c>
      <c r="B36" s="402"/>
      <c r="C36" s="402"/>
      <c r="D36" s="402"/>
      <c r="E36" s="402"/>
      <c r="F36" s="402"/>
      <c r="G36" s="402"/>
    </row>
    <row r="37" spans="1:7" x14ac:dyDescent="0.2">
      <c r="A37" s="402" t="s">
        <v>638</v>
      </c>
      <c r="B37" s="402"/>
      <c r="C37" s="402"/>
      <c r="D37" s="402"/>
      <c r="E37" s="402"/>
      <c r="F37" s="402"/>
      <c r="G37" s="402"/>
    </row>
    <row r="38" spans="1:7" x14ac:dyDescent="0.2">
      <c r="A38" s="402" t="s">
        <v>639</v>
      </c>
      <c r="B38" s="402"/>
      <c r="C38" s="402"/>
      <c r="D38" s="402"/>
      <c r="E38" s="402"/>
      <c r="F38" s="402"/>
      <c r="G38" s="402"/>
    </row>
    <row r="39" spans="1:7" x14ac:dyDescent="0.2">
      <c r="A39" s="402" t="s">
        <v>640</v>
      </c>
      <c r="B39" s="402"/>
      <c r="C39" s="402"/>
      <c r="D39" s="402"/>
      <c r="E39" s="402"/>
      <c r="F39" s="402"/>
      <c r="G39" s="402"/>
    </row>
    <row r="40" spans="1:7" x14ac:dyDescent="0.2">
      <c r="A40" s="402" t="s">
        <v>641</v>
      </c>
      <c r="B40" s="402"/>
      <c r="C40" s="402"/>
      <c r="D40" s="402"/>
      <c r="E40" s="402"/>
      <c r="F40" s="402"/>
      <c r="G40" s="402"/>
    </row>
    <row r="41" spans="1:7" ht="14.25" customHeight="1" x14ac:dyDescent="0.2">
      <c r="A41" s="403" t="s">
        <v>659</v>
      </c>
      <c r="B41" s="403"/>
      <c r="C41" s="403"/>
      <c r="D41" s="403"/>
      <c r="E41" s="403"/>
      <c r="F41" s="403"/>
      <c r="G41" s="403"/>
    </row>
    <row r="42" spans="1:7" ht="14.25" customHeight="1" x14ac:dyDescent="0.2">
      <c r="A42" s="131" t="s">
        <v>650</v>
      </c>
      <c r="B42" s="142"/>
      <c r="C42" s="142"/>
      <c r="D42" s="142"/>
      <c r="E42" s="142"/>
      <c r="F42" s="142"/>
      <c r="G42" s="142"/>
    </row>
    <row r="43" spans="1:7" x14ac:dyDescent="0.2">
      <c r="A43" s="142"/>
      <c r="B43" s="142"/>
      <c r="C43" s="142"/>
      <c r="D43" s="142"/>
      <c r="E43" s="142"/>
      <c r="F43" s="142"/>
      <c r="G43" s="142"/>
    </row>
    <row r="44" spans="1:7" x14ac:dyDescent="0.2">
      <c r="A44" s="143" t="s">
        <v>533</v>
      </c>
      <c r="B44" s="142"/>
      <c r="C44" s="142"/>
      <c r="D44" s="142"/>
      <c r="E44" s="142"/>
      <c r="F44" s="142"/>
      <c r="G44" s="142"/>
    </row>
    <row r="45" spans="1:7" x14ac:dyDescent="0.2">
      <c r="A45" s="132" t="s">
        <v>534</v>
      </c>
      <c r="B45" s="142"/>
      <c r="C45" s="142"/>
      <c r="D45" s="142"/>
      <c r="E45" s="142"/>
      <c r="F45" s="142"/>
      <c r="G45" s="142"/>
    </row>
    <row r="46" spans="1:7" ht="38.25" customHeight="1" x14ac:dyDescent="0.2">
      <c r="A46" s="389" t="s">
        <v>667</v>
      </c>
      <c r="B46" s="389"/>
      <c r="C46" s="389"/>
      <c r="D46" s="389"/>
      <c r="E46" s="389"/>
      <c r="F46" s="389"/>
      <c r="G46" s="389"/>
    </row>
    <row r="47" spans="1:7" ht="8.25" customHeight="1" x14ac:dyDescent="0.2">
      <c r="A47" s="131"/>
      <c r="B47" s="142"/>
      <c r="C47" s="142"/>
      <c r="D47" s="142"/>
      <c r="E47" s="142"/>
      <c r="F47" s="142"/>
      <c r="G47" s="142"/>
    </row>
    <row r="48" spans="1:7" ht="14.25" customHeight="1" x14ac:dyDescent="0.2">
      <c r="A48" s="132" t="s">
        <v>535</v>
      </c>
      <c r="B48" s="142"/>
      <c r="C48" s="142"/>
      <c r="D48" s="142"/>
      <c r="E48" s="142"/>
      <c r="F48" s="142"/>
      <c r="G48" s="142"/>
    </row>
    <row r="49" spans="1:7" ht="33" customHeight="1" x14ac:dyDescent="0.2">
      <c r="A49" s="389" t="s">
        <v>666</v>
      </c>
      <c r="B49" s="389"/>
      <c r="C49" s="389"/>
      <c r="D49" s="389"/>
      <c r="E49" s="389"/>
      <c r="F49" s="389"/>
      <c r="G49" s="389"/>
    </row>
    <row r="50" spans="1:7" ht="8.25" customHeight="1" x14ac:dyDescent="0.2">
      <c r="A50" s="131"/>
      <c r="B50" s="142"/>
      <c r="C50" s="142"/>
      <c r="D50" s="142"/>
      <c r="E50" s="142"/>
      <c r="F50" s="142"/>
      <c r="G50" s="142"/>
    </row>
    <row r="51" spans="1:7" ht="13.5" customHeight="1" x14ac:dyDescent="0.2">
      <c r="A51" s="132" t="s">
        <v>536</v>
      </c>
      <c r="B51" s="142"/>
      <c r="C51" s="142"/>
      <c r="D51" s="142"/>
      <c r="E51" s="142"/>
      <c r="F51" s="142"/>
      <c r="G51" s="142"/>
    </row>
    <row r="52" spans="1:7" ht="74.25" customHeight="1" x14ac:dyDescent="0.2">
      <c r="A52" s="389" t="s">
        <v>662</v>
      </c>
      <c r="B52" s="389"/>
      <c r="C52" s="389"/>
      <c r="D52" s="389"/>
      <c r="E52" s="389"/>
      <c r="F52" s="389"/>
      <c r="G52" s="389"/>
    </row>
    <row r="53" spans="1:7" ht="8.25" customHeight="1" x14ac:dyDescent="0.2">
      <c r="A53" s="131"/>
      <c r="B53" s="142"/>
      <c r="C53" s="142"/>
      <c r="D53" s="142"/>
      <c r="E53" s="142"/>
      <c r="F53" s="142"/>
      <c r="G53" s="142"/>
    </row>
    <row r="54" spans="1:7" x14ac:dyDescent="0.2">
      <c r="A54" s="132" t="s">
        <v>537</v>
      </c>
      <c r="B54" s="142"/>
      <c r="C54" s="142"/>
      <c r="D54" s="142"/>
      <c r="E54" s="142"/>
      <c r="F54" s="142"/>
      <c r="G54" s="142"/>
    </row>
    <row r="55" spans="1:7" ht="27.75" customHeight="1" x14ac:dyDescent="0.2">
      <c r="A55" s="389" t="s">
        <v>651</v>
      </c>
      <c r="B55" s="389"/>
      <c r="C55" s="389"/>
      <c r="D55" s="389"/>
      <c r="E55" s="389"/>
      <c r="F55" s="389"/>
      <c r="G55" s="389"/>
    </row>
    <row r="56" spans="1:7" ht="27.2" customHeight="1" x14ac:dyDescent="0.2">
      <c r="A56" s="399" t="s">
        <v>538</v>
      </c>
      <c r="B56" s="399"/>
      <c r="C56" s="399"/>
      <c r="D56" s="399"/>
      <c r="E56" s="399"/>
      <c r="F56" s="399"/>
      <c r="G56" s="399"/>
    </row>
    <row r="57" spans="1:7" ht="45.75" customHeight="1" x14ac:dyDescent="0.2">
      <c r="A57" s="389" t="s">
        <v>539</v>
      </c>
      <c r="B57" s="389"/>
      <c r="C57" s="389"/>
      <c r="D57" s="389"/>
      <c r="E57" s="389"/>
      <c r="F57" s="389"/>
      <c r="G57" s="389"/>
    </row>
    <row r="58" spans="1:7" ht="14.25" customHeight="1" x14ac:dyDescent="0.2">
      <c r="A58" s="390" t="s">
        <v>664</v>
      </c>
      <c r="B58" s="390"/>
      <c r="C58" s="390"/>
      <c r="D58" s="390"/>
      <c r="E58" s="390"/>
      <c r="F58" s="390"/>
      <c r="G58" s="390"/>
    </row>
    <row r="59" spans="1:7" ht="33" customHeight="1" x14ac:dyDescent="0.2">
      <c r="A59" s="389" t="s">
        <v>652</v>
      </c>
      <c r="B59" s="389"/>
      <c r="C59" s="389"/>
      <c r="D59" s="389"/>
      <c r="E59" s="389"/>
      <c r="F59" s="389"/>
      <c r="G59" s="389"/>
    </row>
    <row r="60" spans="1:7" ht="19.5" customHeight="1" x14ac:dyDescent="0.2">
      <c r="A60" s="389" t="s">
        <v>653</v>
      </c>
      <c r="B60" s="389"/>
      <c r="C60" s="389"/>
      <c r="D60" s="389"/>
      <c r="E60" s="389"/>
      <c r="F60" s="389"/>
      <c r="G60" s="389"/>
    </row>
    <row r="61" spans="1:7" ht="19.5" customHeight="1" x14ac:dyDescent="0.2">
      <c r="A61" s="201" t="s">
        <v>663</v>
      </c>
      <c r="B61" s="200"/>
      <c r="C61" s="200"/>
      <c r="D61" s="200"/>
      <c r="E61" s="200"/>
      <c r="F61" s="200"/>
      <c r="G61" s="200"/>
    </row>
    <row r="62" spans="1:7" x14ac:dyDescent="0.2">
      <c r="A62" s="142"/>
      <c r="B62" s="142"/>
      <c r="C62" s="142"/>
      <c r="D62" s="142"/>
      <c r="E62" s="142"/>
      <c r="F62" s="142"/>
      <c r="G62" s="142"/>
    </row>
    <row r="63" spans="1:7" x14ac:dyDescent="0.2">
      <c r="A63" s="143" t="s">
        <v>540</v>
      </c>
      <c r="B63" s="142"/>
      <c r="C63" s="142"/>
      <c r="D63" s="142"/>
      <c r="E63" s="142"/>
      <c r="F63" s="142"/>
      <c r="G63" s="142"/>
    </row>
    <row r="64" spans="1:7" x14ac:dyDescent="0.2">
      <c r="A64" s="142"/>
      <c r="B64" s="142"/>
      <c r="C64" s="142"/>
      <c r="D64" s="142"/>
      <c r="E64" s="142"/>
      <c r="F64" s="142"/>
      <c r="G64" s="142"/>
    </row>
    <row r="65" spans="1:7" ht="26.25" customHeight="1" x14ac:dyDescent="0.2">
      <c r="A65" s="389" t="s">
        <v>541</v>
      </c>
      <c r="B65" s="389"/>
      <c r="C65" s="389"/>
      <c r="D65" s="389"/>
      <c r="E65" s="389"/>
      <c r="F65" s="389"/>
      <c r="G65" s="389"/>
    </row>
    <row r="66" spans="1:7" ht="52.5" customHeight="1" x14ac:dyDescent="0.2">
      <c r="A66" s="389" t="s">
        <v>542</v>
      </c>
      <c r="B66" s="389"/>
      <c r="C66" s="389"/>
      <c r="D66" s="389"/>
      <c r="E66" s="389"/>
      <c r="F66" s="389"/>
      <c r="G66" s="389"/>
    </row>
    <row r="67" spans="1:7" x14ac:dyDescent="0.2">
      <c r="A67" s="142"/>
      <c r="B67" s="142"/>
      <c r="C67" s="142"/>
      <c r="D67" s="142"/>
      <c r="E67" s="142"/>
      <c r="F67" s="142"/>
      <c r="G67" s="142"/>
    </row>
    <row r="68" spans="1:7" x14ac:dyDescent="0.2">
      <c r="A68" s="391" t="s">
        <v>646</v>
      </c>
      <c r="B68" s="391"/>
      <c r="C68" s="391"/>
      <c r="D68" s="391"/>
      <c r="E68" s="391"/>
      <c r="F68" s="391"/>
      <c r="G68" s="391"/>
    </row>
    <row r="69" spans="1:7" x14ac:dyDescent="0.2">
      <c r="A69" s="145"/>
      <c r="B69" s="145"/>
      <c r="C69" s="145"/>
      <c r="D69" s="145"/>
      <c r="E69" s="145"/>
      <c r="F69" s="145"/>
      <c r="G69" s="145"/>
    </row>
    <row r="70" spans="1:7" ht="12.75" thickBot="1" x14ac:dyDescent="0.25">
      <c r="A70" s="146" t="s">
        <v>543</v>
      </c>
      <c r="B70" s="147"/>
      <c r="C70" s="147"/>
      <c r="D70" s="147"/>
      <c r="E70" s="147"/>
      <c r="F70" s="147"/>
      <c r="G70" s="145"/>
    </row>
    <row r="71" spans="1:7" ht="36.75" thickBot="1" x14ac:dyDescent="0.25">
      <c r="A71" s="148" t="s">
        <v>544</v>
      </c>
      <c r="B71" s="149" t="s">
        <v>545</v>
      </c>
      <c r="C71" s="149" t="s">
        <v>546</v>
      </c>
      <c r="D71" s="149" t="s">
        <v>547</v>
      </c>
      <c r="E71" s="149" t="s">
        <v>548</v>
      </c>
      <c r="F71" s="145"/>
      <c r="G71" s="145"/>
    </row>
    <row r="72" spans="1:7" x14ac:dyDescent="0.2">
      <c r="A72" s="150" t="s">
        <v>549</v>
      </c>
      <c r="B72" s="151">
        <v>1577913.4240799989</v>
      </c>
      <c r="C72" s="151">
        <v>513758.52119</v>
      </c>
      <c r="D72" s="151">
        <v>171665.77570000003</v>
      </c>
      <c r="E72" s="151">
        <v>2263337.7209699987</v>
      </c>
      <c r="F72" s="145"/>
      <c r="G72" s="145"/>
    </row>
    <row r="73" spans="1:7" ht="12.75" thickBot="1" x14ac:dyDescent="0.25">
      <c r="A73" s="150" t="s">
        <v>550</v>
      </c>
      <c r="B73" s="152">
        <v>-1968.5424399999999</v>
      </c>
      <c r="C73" s="152">
        <v>-143.88487000000001</v>
      </c>
      <c r="D73" s="152">
        <v>-121906.5508</v>
      </c>
      <c r="E73" s="152">
        <v>-124017.97811</v>
      </c>
      <c r="F73" s="145"/>
      <c r="G73" s="145"/>
    </row>
    <row r="74" spans="1:7" x14ac:dyDescent="0.2">
      <c r="A74" s="150" t="s">
        <v>551</v>
      </c>
      <c r="B74" s="153">
        <v>1575945.8816399989</v>
      </c>
      <c r="C74" s="153">
        <v>513614.63631999999</v>
      </c>
      <c r="D74" s="153">
        <v>49759.22490000003</v>
      </c>
      <c r="E74" s="153">
        <v>2139319.7428599987</v>
      </c>
      <c r="F74" s="145"/>
      <c r="G74" s="145"/>
    </row>
    <row r="75" spans="1:7" x14ac:dyDescent="0.2">
      <c r="A75" s="150"/>
      <c r="B75" s="133"/>
      <c r="C75" s="133"/>
      <c r="D75" s="133"/>
      <c r="E75" s="133"/>
      <c r="F75" s="145"/>
      <c r="G75" s="145"/>
    </row>
    <row r="76" spans="1:7" x14ac:dyDescent="0.2">
      <c r="A76" s="150" t="s">
        <v>552</v>
      </c>
      <c r="B76" s="151">
        <v>312458.95766000001</v>
      </c>
      <c r="C76" s="151">
        <v>108694.47843</v>
      </c>
      <c r="D76" s="151">
        <v>53360.968460000004</v>
      </c>
      <c r="E76" s="151">
        <v>474514.40455000004</v>
      </c>
      <c r="F76" s="145"/>
      <c r="G76" s="145"/>
    </row>
    <row r="77" spans="1:7" x14ac:dyDescent="0.2">
      <c r="A77" s="150" t="s">
        <v>553</v>
      </c>
      <c r="B77" s="151">
        <v>-38814.675970000004</v>
      </c>
      <c r="C77" s="151">
        <v>-17666.236830000002</v>
      </c>
      <c r="D77" s="151">
        <v>-5376.7846300000001</v>
      </c>
      <c r="E77" s="151">
        <v>-61857.697430000007</v>
      </c>
      <c r="F77" s="145"/>
      <c r="G77" s="145"/>
    </row>
    <row r="78" spans="1:7" x14ac:dyDescent="0.2">
      <c r="A78" s="150" t="s">
        <v>554</v>
      </c>
      <c r="B78" s="151">
        <v>25149.471980000002</v>
      </c>
      <c r="C78" s="151">
        <v>5785.9766399999999</v>
      </c>
      <c r="D78" s="151">
        <v>1035.5033800000001</v>
      </c>
      <c r="E78" s="151">
        <v>31970.952000000005</v>
      </c>
      <c r="F78" s="145"/>
      <c r="G78" s="145"/>
    </row>
    <row r="79" spans="1:7" ht="12.75" thickBot="1" x14ac:dyDescent="0.25">
      <c r="A79" s="150" t="s">
        <v>555</v>
      </c>
      <c r="B79" s="152">
        <v>807707.74080999999</v>
      </c>
      <c r="C79" s="152">
        <v>345498.91452453792</v>
      </c>
      <c r="D79" s="152">
        <v>-315976.70152</v>
      </c>
      <c r="E79" s="152">
        <v>837229.95381453785</v>
      </c>
      <c r="F79" s="145"/>
      <c r="G79" s="145"/>
    </row>
    <row r="80" spans="1:7" x14ac:dyDescent="0.2">
      <c r="A80" s="156" t="s">
        <v>558</v>
      </c>
      <c r="B80" s="157">
        <v>3499356.7679099999</v>
      </c>
      <c r="C80" s="157">
        <v>1480753.9532399999</v>
      </c>
      <c r="D80" s="157">
        <v>682100.37699999986</v>
      </c>
      <c r="E80" s="158">
        <v>5662211.09815</v>
      </c>
      <c r="F80" s="159"/>
      <c r="G80" s="142"/>
    </row>
    <row r="81" spans="1:7" ht="12.75" thickBot="1" x14ac:dyDescent="0.25">
      <c r="A81" s="156" t="s">
        <v>559</v>
      </c>
      <c r="B81" s="160">
        <v>1860939.2379300001</v>
      </c>
      <c r="C81" s="160">
        <v>801510.83383000002</v>
      </c>
      <c r="D81" s="160">
        <v>390590.22882999998</v>
      </c>
      <c r="E81" s="161">
        <v>3053040.3005900001</v>
      </c>
      <c r="F81" s="162"/>
      <c r="G81" s="142"/>
    </row>
    <row r="82" spans="1:7" x14ac:dyDescent="0.2">
      <c r="A82" s="134" t="s">
        <v>556</v>
      </c>
      <c r="B82" s="135"/>
      <c r="C82" s="135"/>
      <c r="D82" s="135"/>
      <c r="E82" s="135"/>
      <c r="F82" s="135"/>
      <c r="G82" s="135"/>
    </row>
    <row r="83" spans="1:7" x14ac:dyDescent="0.2">
      <c r="A83" s="391" t="s">
        <v>645</v>
      </c>
      <c r="B83" s="391"/>
      <c r="C83" s="391"/>
      <c r="D83" s="391"/>
      <c r="E83" s="391"/>
      <c r="F83" s="391"/>
      <c r="G83" s="391"/>
    </row>
    <row r="84" spans="1:7" x14ac:dyDescent="0.2">
      <c r="A84" s="142"/>
      <c r="B84" s="142"/>
      <c r="C84" s="142"/>
      <c r="D84" s="142"/>
      <c r="E84" s="142"/>
      <c r="F84" s="142"/>
      <c r="G84" s="142"/>
    </row>
    <row r="85" spans="1:7" ht="12.75" thickBot="1" x14ac:dyDescent="0.25">
      <c r="A85" s="146" t="s">
        <v>543</v>
      </c>
      <c r="B85" s="147"/>
      <c r="C85" s="147"/>
      <c r="D85" s="147"/>
      <c r="E85" s="147"/>
      <c r="F85" s="147"/>
      <c r="G85" s="142"/>
    </row>
    <row r="86" spans="1:7" ht="36.75" thickBot="1" x14ac:dyDescent="0.25">
      <c r="A86" s="148" t="s">
        <v>544</v>
      </c>
      <c r="B86" s="149" t="s">
        <v>545</v>
      </c>
      <c r="C86" s="149" t="s">
        <v>546</v>
      </c>
      <c r="D86" s="149" t="s">
        <v>547</v>
      </c>
      <c r="E86" s="149" t="s">
        <v>548</v>
      </c>
      <c r="F86" s="142"/>
      <c r="G86" s="142"/>
    </row>
    <row r="87" spans="1:7" x14ac:dyDescent="0.2">
      <c r="A87" s="150" t="s">
        <v>549</v>
      </c>
      <c r="B87" s="151">
        <v>338572.41954000003</v>
      </c>
      <c r="C87" s="151">
        <v>292000.31458999991</v>
      </c>
      <c r="D87" s="151">
        <v>53849.254799999995</v>
      </c>
      <c r="E87" s="151">
        <v>684421.98892999999</v>
      </c>
      <c r="F87" s="142"/>
      <c r="G87" s="142"/>
    </row>
    <row r="88" spans="1:7" ht="12.75" thickBot="1" x14ac:dyDescent="0.25">
      <c r="A88" s="150" t="s">
        <v>550</v>
      </c>
      <c r="B88" s="152">
        <v>-681.33671000000004</v>
      </c>
      <c r="C88" s="152">
        <v>-28.836770000000001</v>
      </c>
      <c r="D88" s="152">
        <v>-41233.357550000001</v>
      </c>
      <c r="E88" s="152">
        <v>-41942.531029999998</v>
      </c>
      <c r="F88" s="142"/>
      <c r="G88" s="142"/>
    </row>
    <row r="89" spans="1:7" x14ac:dyDescent="0.2">
      <c r="A89" s="150" t="s">
        <v>551</v>
      </c>
      <c r="B89" s="153">
        <v>337891.08283000003</v>
      </c>
      <c r="C89" s="153">
        <v>291971.47781999991</v>
      </c>
      <c r="D89" s="153">
        <v>12615.897249999995</v>
      </c>
      <c r="E89" s="153">
        <v>642479.45790000004</v>
      </c>
      <c r="F89" s="142"/>
      <c r="G89" s="142"/>
    </row>
    <row r="90" spans="1:7" x14ac:dyDescent="0.2">
      <c r="A90" s="150"/>
      <c r="B90" s="133"/>
      <c r="C90" s="133"/>
      <c r="D90" s="133"/>
      <c r="E90" s="154"/>
      <c r="F90" s="142"/>
      <c r="G90" s="142"/>
    </row>
    <row r="91" spans="1:7" x14ac:dyDescent="0.2">
      <c r="A91" s="150" t="s">
        <v>552</v>
      </c>
      <c r="B91" s="151">
        <v>314881.66081000003</v>
      </c>
      <c r="C91" s="151">
        <v>127271.21905000003</v>
      </c>
      <c r="D91" s="151">
        <v>54291.164469999996</v>
      </c>
      <c r="E91" s="151">
        <v>496444.04433000006</v>
      </c>
      <c r="F91" s="142"/>
      <c r="G91" s="142"/>
    </row>
    <row r="92" spans="1:7" x14ac:dyDescent="0.2">
      <c r="A92" s="150" t="s">
        <v>553</v>
      </c>
      <c r="B92" s="151">
        <v>-55805.013880000006</v>
      </c>
      <c r="C92" s="151">
        <v>-26785.573069999999</v>
      </c>
      <c r="D92" s="151">
        <v>-22050.049029999998</v>
      </c>
      <c r="E92" s="151">
        <v>-104640.63597999999</v>
      </c>
      <c r="F92" s="142"/>
      <c r="G92" s="142"/>
    </row>
    <row r="93" spans="1:7" x14ac:dyDescent="0.2">
      <c r="A93" s="150" t="s">
        <v>554</v>
      </c>
      <c r="B93" s="151">
        <v>1119.2519600000001</v>
      </c>
      <c r="C93" s="151">
        <v>208.44225</v>
      </c>
      <c r="D93" s="151">
        <v>205.04056</v>
      </c>
      <c r="E93" s="151">
        <v>1532</v>
      </c>
      <c r="F93" s="142"/>
      <c r="G93" s="142"/>
    </row>
    <row r="94" spans="1:7" ht="12.75" thickBot="1" x14ac:dyDescent="0.25">
      <c r="A94" s="150" t="s">
        <v>555</v>
      </c>
      <c r="B94" s="152">
        <v>128073.74061999997</v>
      </c>
      <c r="C94" s="152">
        <v>209664.39184000005</v>
      </c>
      <c r="D94" s="152">
        <v>-158407.48374</v>
      </c>
      <c r="E94" s="152">
        <v>179330.64872</v>
      </c>
      <c r="F94" s="142"/>
      <c r="G94" s="142"/>
    </row>
    <row r="95" spans="1:7" x14ac:dyDescent="0.2">
      <c r="A95" s="156" t="s">
        <v>558</v>
      </c>
      <c r="B95" s="157">
        <v>3537740.7689800002</v>
      </c>
      <c r="C95" s="157">
        <v>1515515.70664</v>
      </c>
      <c r="D95" s="157">
        <v>714073.34633000009</v>
      </c>
      <c r="E95" s="158">
        <v>5767329.8219499998</v>
      </c>
      <c r="F95" s="159"/>
      <c r="G95" s="142"/>
    </row>
    <row r="96" spans="1:7" ht="12.75" thickBot="1" x14ac:dyDescent="0.25">
      <c r="A96" s="156" t="s">
        <v>559</v>
      </c>
      <c r="B96" s="160">
        <v>2275138.7966100001</v>
      </c>
      <c r="C96" s="160">
        <v>1020575.1458300002</v>
      </c>
      <c r="D96" s="160">
        <v>508117.49067000009</v>
      </c>
      <c r="E96" s="161">
        <v>3803831.4331100006</v>
      </c>
      <c r="F96" s="159"/>
      <c r="G96" s="142"/>
    </row>
    <row r="97" spans="1:7" x14ac:dyDescent="0.2">
      <c r="A97" s="142"/>
      <c r="B97" s="142"/>
      <c r="C97" s="142"/>
      <c r="D97" s="142"/>
      <c r="E97" s="142"/>
      <c r="G97" s="142"/>
    </row>
    <row r="98" spans="1:7" x14ac:dyDescent="0.2">
      <c r="A98" s="391" t="s">
        <v>560</v>
      </c>
      <c r="B98" s="391"/>
      <c r="C98" s="391"/>
      <c r="D98" s="391"/>
      <c r="E98" s="391"/>
      <c r="F98" s="391"/>
      <c r="G98" s="391"/>
    </row>
    <row r="99" spans="1:7" x14ac:dyDescent="0.2">
      <c r="A99" s="142"/>
      <c r="B99" s="142"/>
      <c r="C99" s="142"/>
      <c r="D99" s="142"/>
      <c r="E99" s="142"/>
      <c r="F99" s="142"/>
      <c r="G99" s="142"/>
    </row>
    <row r="100" spans="1:7" x14ac:dyDescent="0.2">
      <c r="A100" s="391" t="s">
        <v>561</v>
      </c>
      <c r="B100" s="391"/>
      <c r="C100" s="391"/>
      <c r="D100" s="391"/>
      <c r="E100" s="391"/>
      <c r="F100" s="391"/>
      <c r="G100" s="391"/>
    </row>
    <row r="101" spans="1:7" x14ac:dyDescent="0.2">
      <c r="A101" s="142"/>
      <c r="B101" s="142"/>
      <c r="C101" s="142"/>
      <c r="D101" s="142"/>
      <c r="E101" s="142"/>
      <c r="F101" s="142"/>
      <c r="G101" s="142"/>
    </row>
    <row r="102" spans="1:7" ht="12.75" thickBot="1" x14ac:dyDescent="0.25">
      <c r="A102" s="146" t="s">
        <v>543</v>
      </c>
      <c r="B102" s="155"/>
      <c r="C102" s="163"/>
      <c r="D102" s="142"/>
      <c r="E102" s="142"/>
      <c r="F102" s="142"/>
      <c r="G102" s="142"/>
    </row>
    <row r="103" spans="1:7" ht="12.75" thickBot="1" x14ac:dyDescent="0.25">
      <c r="A103" s="148" t="s">
        <v>544</v>
      </c>
      <c r="B103" s="164">
        <v>2019</v>
      </c>
      <c r="C103" s="164">
        <v>2020</v>
      </c>
      <c r="D103" s="142"/>
      <c r="E103" s="142"/>
      <c r="F103" s="142"/>
      <c r="G103" s="142"/>
    </row>
    <row r="104" spans="1:7" x14ac:dyDescent="0.2">
      <c r="A104" s="165" t="s">
        <v>562</v>
      </c>
      <c r="B104" s="155"/>
      <c r="C104" s="155"/>
      <c r="D104" s="142"/>
      <c r="E104" s="142"/>
      <c r="F104" s="142"/>
      <c r="G104" s="142"/>
    </row>
    <row r="105" spans="1:7" x14ac:dyDescent="0.2">
      <c r="A105" s="166" t="s">
        <v>563</v>
      </c>
      <c r="B105" s="157">
        <v>2263337.7209699987</v>
      </c>
      <c r="C105" s="157">
        <v>684421.98892999999</v>
      </c>
      <c r="D105" s="142"/>
      <c r="E105" s="142"/>
      <c r="F105" s="142"/>
      <c r="G105" s="142"/>
    </row>
    <row r="106" spans="1:7" ht="12.75" thickBot="1" x14ac:dyDescent="0.25">
      <c r="A106" s="166" t="s">
        <v>564</v>
      </c>
      <c r="B106" s="157">
        <v>-124017.97811</v>
      </c>
      <c r="C106" s="157">
        <v>-41942.531029999998</v>
      </c>
      <c r="D106" s="142"/>
      <c r="E106" s="142"/>
      <c r="F106" s="142"/>
      <c r="G106" s="142"/>
    </row>
    <row r="107" spans="1:7" ht="12.75" thickBot="1" x14ac:dyDescent="0.25">
      <c r="A107" s="165" t="s">
        <v>565</v>
      </c>
      <c r="B107" s="167">
        <v>2139319.7428599987</v>
      </c>
      <c r="C107" s="167">
        <v>642479.45790000004</v>
      </c>
      <c r="D107" s="142"/>
      <c r="E107" s="142"/>
      <c r="F107" s="142"/>
      <c r="G107" s="142"/>
    </row>
    <row r="108" spans="1:7" x14ac:dyDescent="0.2">
      <c r="A108" s="147"/>
      <c r="B108" s="155"/>
      <c r="C108" s="155"/>
      <c r="D108" s="142"/>
      <c r="E108" s="142"/>
      <c r="F108" s="142"/>
      <c r="G108" s="142"/>
    </row>
    <row r="109" spans="1:7" x14ac:dyDescent="0.2">
      <c r="A109" s="165" t="s">
        <v>566</v>
      </c>
      <c r="B109" s="155"/>
      <c r="C109" s="155"/>
      <c r="D109" s="142"/>
      <c r="E109" s="142"/>
      <c r="F109" s="142"/>
      <c r="G109" s="142"/>
    </row>
    <row r="110" spans="1:7" x14ac:dyDescent="0.2">
      <c r="A110" s="166" t="s">
        <v>567</v>
      </c>
      <c r="B110" s="157">
        <v>837229.95381453796</v>
      </c>
      <c r="C110" s="157">
        <v>179330.64872</v>
      </c>
      <c r="D110" s="142"/>
      <c r="E110" s="142"/>
      <c r="F110" s="142"/>
      <c r="G110" s="142"/>
    </row>
    <row r="111" spans="1:7" x14ac:dyDescent="0.2">
      <c r="A111" s="166" t="s">
        <v>568</v>
      </c>
      <c r="B111" s="157">
        <v>-555421.13616999995</v>
      </c>
      <c r="C111" s="157">
        <v>-553840.96479000011</v>
      </c>
      <c r="D111" s="142"/>
      <c r="E111" s="142"/>
      <c r="F111" s="142"/>
      <c r="G111" s="142"/>
    </row>
    <row r="112" spans="1:7" ht="12.75" thickBot="1" x14ac:dyDescent="0.25">
      <c r="A112" s="166" t="s">
        <v>660</v>
      </c>
      <c r="B112" s="157">
        <v>-49337.047259999999</v>
      </c>
      <c r="C112" s="157">
        <v>-126539.26406</v>
      </c>
      <c r="D112" s="142"/>
      <c r="E112" s="142"/>
      <c r="F112" s="142"/>
      <c r="G112" s="142"/>
    </row>
    <row r="113" spans="1:7" ht="12.75" thickBot="1" x14ac:dyDescent="0.25">
      <c r="A113" s="168" t="s">
        <v>569</v>
      </c>
      <c r="B113" s="167">
        <v>232471.77038453802</v>
      </c>
      <c r="C113" s="167">
        <v>-501048.58013000013</v>
      </c>
      <c r="D113" s="142"/>
      <c r="E113" s="142"/>
      <c r="F113" s="142"/>
      <c r="G113" s="142"/>
    </row>
    <row r="114" spans="1:7" x14ac:dyDescent="0.2">
      <c r="A114" s="142"/>
      <c r="B114" s="142"/>
      <c r="C114" s="142"/>
      <c r="D114" s="142"/>
      <c r="E114" s="142"/>
      <c r="F114" s="142"/>
      <c r="G114" s="142"/>
    </row>
    <row r="115" spans="1:7" x14ac:dyDescent="0.2">
      <c r="A115" s="391" t="s">
        <v>570</v>
      </c>
      <c r="B115" s="391"/>
      <c r="C115" s="391"/>
      <c r="D115" s="391"/>
      <c r="E115" s="391"/>
      <c r="F115" s="391"/>
      <c r="G115" s="391"/>
    </row>
    <row r="116" spans="1:7" x14ac:dyDescent="0.2">
      <c r="A116" s="142"/>
      <c r="B116" s="142"/>
      <c r="C116" s="142"/>
      <c r="D116" s="142"/>
      <c r="E116" s="142"/>
      <c r="F116" s="142"/>
      <c r="G116" s="142"/>
    </row>
    <row r="117" spans="1:7" ht="12.75" thickBot="1" x14ac:dyDescent="0.25">
      <c r="A117" s="146" t="s">
        <v>543</v>
      </c>
      <c r="B117" s="169"/>
      <c r="C117" s="169"/>
      <c r="D117" s="169"/>
      <c r="E117" s="170"/>
      <c r="F117" s="142"/>
      <c r="G117" s="142"/>
    </row>
    <row r="118" spans="1:7" ht="12.75" thickBot="1" x14ac:dyDescent="0.25">
      <c r="A118" s="396" t="s">
        <v>544</v>
      </c>
      <c r="B118" s="398" t="s">
        <v>557</v>
      </c>
      <c r="C118" s="398"/>
      <c r="D118" s="398" t="s">
        <v>647</v>
      </c>
      <c r="E118" s="398"/>
      <c r="F118" s="142"/>
      <c r="G118" s="142"/>
    </row>
    <row r="119" spans="1:7" ht="12.75" thickBot="1" x14ac:dyDescent="0.25">
      <c r="A119" s="397"/>
      <c r="B119" s="171" t="s">
        <v>571</v>
      </c>
      <c r="C119" s="164" t="s">
        <v>572</v>
      </c>
      <c r="D119" s="171" t="s">
        <v>571</v>
      </c>
      <c r="E119" s="164" t="s">
        <v>572</v>
      </c>
      <c r="F119" s="142"/>
      <c r="G119" s="142"/>
    </row>
    <row r="120" spans="1:7" x14ac:dyDescent="0.2">
      <c r="A120" s="165" t="s">
        <v>573</v>
      </c>
      <c r="B120" s="158">
        <v>5662211</v>
      </c>
      <c r="C120" s="158">
        <v>3053040</v>
      </c>
      <c r="D120" s="158">
        <v>5767329.8219499998</v>
      </c>
      <c r="E120" s="158">
        <v>3803832.4331100006</v>
      </c>
      <c r="F120" s="142"/>
      <c r="G120" s="142"/>
    </row>
    <row r="121" spans="1:7" x14ac:dyDescent="0.2">
      <c r="A121" s="166" t="s">
        <v>574</v>
      </c>
      <c r="B121" s="157">
        <v>3499357</v>
      </c>
      <c r="C121" s="157">
        <v>1860939</v>
      </c>
      <c r="D121" s="157">
        <v>3537740.7689800002</v>
      </c>
      <c r="E121" s="157">
        <v>2275138.7966100001</v>
      </c>
      <c r="F121" s="142"/>
      <c r="G121" s="142"/>
    </row>
    <row r="122" spans="1:7" x14ac:dyDescent="0.2">
      <c r="A122" s="166" t="s">
        <v>575</v>
      </c>
      <c r="B122" s="157">
        <v>1480754</v>
      </c>
      <c r="C122" s="157">
        <v>801511</v>
      </c>
      <c r="D122" s="157">
        <v>1515515.70664</v>
      </c>
      <c r="E122" s="157">
        <v>1020575.1458300002</v>
      </c>
      <c r="F122" s="142"/>
      <c r="G122" s="142"/>
    </row>
    <row r="123" spans="1:7" x14ac:dyDescent="0.2">
      <c r="A123" s="166" t="s">
        <v>576</v>
      </c>
      <c r="B123" s="157">
        <v>682100</v>
      </c>
      <c r="C123" s="157">
        <v>390590</v>
      </c>
      <c r="D123" s="157">
        <v>714073.34633000009</v>
      </c>
      <c r="E123" s="157">
        <v>508118.49067000009</v>
      </c>
      <c r="F123" s="142"/>
      <c r="G123" s="142"/>
    </row>
    <row r="124" spans="1:7" x14ac:dyDescent="0.2">
      <c r="A124" s="147"/>
      <c r="B124" s="157"/>
      <c r="C124" s="157"/>
      <c r="D124" s="157"/>
      <c r="E124" s="157"/>
      <c r="F124" s="142"/>
      <c r="G124" s="142"/>
    </row>
    <row r="125" spans="1:7" x14ac:dyDescent="0.2">
      <c r="A125" s="165" t="s">
        <v>577</v>
      </c>
      <c r="B125" s="158">
        <v>833091</v>
      </c>
      <c r="C125" s="158">
        <v>223192</v>
      </c>
      <c r="D125" s="158">
        <v>1112253.2573699134</v>
      </c>
      <c r="E125" s="158">
        <v>211894.31827316628</v>
      </c>
      <c r="F125" s="142"/>
      <c r="G125" s="142"/>
    </row>
    <row r="126" spans="1:7" x14ac:dyDescent="0.2">
      <c r="A126" s="166" t="s">
        <v>578</v>
      </c>
      <c r="B126" s="157">
        <v>47668</v>
      </c>
      <c r="C126" s="157">
        <v>0</v>
      </c>
      <c r="D126" s="157">
        <v>46024.207399999999</v>
      </c>
      <c r="E126" s="157">
        <v>0</v>
      </c>
      <c r="F126" s="142"/>
      <c r="G126" s="142"/>
    </row>
    <row r="127" spans="1:7" x14ac:dyDescent="0.2">
      <c r="A127" s="166" t="s">
        <v>579</v>
      </c>
      <c r="B127" s="157">
        <v>391</v>
      </c>
      <c r="C127" s="157">
        <v>0</v>
      </c>
      <c r="D127" s="157">
        <v>317.05385000000018</v>
      </c>
      <c r="E127" s="157">
        <v>0</v>
      </c>
      <c r="F127" s="142"/>
      <c r="G127" s="142"/>
    </row>
    <row r="128" spans="1:7" x14ac:dyDescent="0.2">
      <c r="A128" s="166" t="s">
        <v>580</v>
      </c>
      <c r="B128" s="157">
        <v>801</v>
      </c>
      <c r="C128" s="157">
        <v>0</v>
      </c>
      <c r="D128" s="157">
        <v>702.27386999999806</v>
      </c>
      <c r="E128" s="157">
        <v>0</v>
      </c>
      <c r="F128" s="142"/>
      <c r="G128" s="142"/>
    </row>
    <row r="129" spans="1:7" x14ac:dyDescent="0.2">
      <c r="A129" s="166" t="s">
        <v>581</v>
      </c>
      <c r="B129" s="157">
        <v>550143</v>
      </c>
      <c r="C129" s="157">
        <v>0</v>
      </c>
      <c r="D129" s="157">
        <v>665932.89994056337</v>
      </c>
      <c r="E129" s="157">
        <v>0</v>
      </c>
      <c r="F129" s="142"/>
      <c r="G129" s="142"/>
    </row>
    <row r="130" spans="1:7" x14ac:dyDescent="0.2">
      <c r="A130" s="166" t="s">
        <v>582</v>
      </c>
      <c r="B130" s="157">
        <v>4258</v>
      </c>
      <c r="C130" s="157">
        <v>0</v>
      </c>
      <c r="D130" s="157">
        <v>733.20582675000003</v>
      </c>
      <c r="E130" s="157">
        <v>0</v>
      </c>
      <c r="F130" s="142"/>
      <c r="G130" s="142"/>
    </row>
    <row r="131" spans="1:7" x14ac:dyDescent="0.2">
      <c r="A131" s="166" t="s">
        <v>583</v>
      </c>
      <c r="B131" s="157">
        <v>35858</v>
      </c>
      <c r="C131" s="157">
        <v>0</v>
      </c>
      <c r="D131" s="157">
        <v>67134.478489999994</v>
      </c>
      <c r="E131" s="157">
        <v>0</v>
      </c>
      <c r="F131" s="142"/>
      <c r="G131" s="142"/>
    </row>
    <row r="132" spans="1:7" x14ac:dyDescent="0.2">
      <c r="A132" s="166" t="s">
        <v>584</v>
      </c>
      <c r="B132" s="157">
        <v>193832</v>
      </c>
      <c r="C132" s="157">
        <v>63046</v>
      </c>
      <c r="D132" s="157">
        <v>331410.13799259998</v>
      </c>
      <c r="E132" s="157">
        <v>58292.359233166302</v>
      </c>
      <c r="F132" s="142"/>
      <c r="G132" s="142"/>
    </row>
    <row r="133" spans="1:7" x14ac:dyDescent="0.2">
      <c r="A133" s="166" t="s">
        <v>585</v>
      </c>
      <c r="B133" s="157">
        <v>0</v>
      </c>
      <c r="C133" s="157">
        <v>71822</v>
      </c>
      <c r="D133" s="157">
        <v>0</v>
      </c>
      <c r="E133" s="157">
        <v>65206.160600000003</v>
      </c>
      <c r="F133" s="142"/>
      <c r="G133" s="142"/>
    </row>
    <row r="134" spans="1:7" x14ac:dyDescent="0.2">
      <c r="A134" s="166" t="s">
        <v>586</v>
      </c>
      <c r="B134" s="157">
        <v>0</v>
      </c>
      <c r="C134" s="157">
        <v>18294</v>
      </c>
      <c r="D134" s="157">
        <v>0</v>
      </c>
      <c r="E134" s="157">
        <v>13993.647499999999</v>
      </c>
      <c r="F134" s="142"/>
      <c r="G134" s="142"/>
    </row>
    <row r="135" spans="1:7" x14ac:dyDescent="0.2">
      <c r="A135" s="166" t="s">
        <v>587</v>
      </c>
      <c r="B135" s="157">
        <v>140</v>
      </c>
      <c r="C135" s="157">
        <v>17048</v>
      </c>
      <c r="D135" s="157">
        <v>0</v>
      </c>
      <c r="E135" s="157">
        <v>16981.984390000001</v>
      </c>
      <c r="F135" s="142"/>
      <c r="G135" s="142"/>
    </row>
    <row r="136" spans="1:7" ht="12.75" thickBot="1" x14ac:dyDescent="0.25">
      <c r="A136" s="166" t="s">
        <v>588</v>
      </c>
      <c r="B136" s="157">
        <v>0</v>
      </c>
      <c r="C136" s="157">
        <v>52982</v>
      </c>
      <c r="D136" s="157">
        <v>0</v>
      </c>
      <c r="E136" s="157">
        <v>57420.166549999994</v>
      </c>
      <c r="F136" s="142"/>
      <c r="G136" s="142"/>
    </row>
    <row r="137" spans="1:7" ht="12.75" thickBot="1" x14ac:dyDescent="0.25">
      <c r="A137" s="168" t="s">
        <v>548</v>
      </c>
      <c r="B137" s="167">
        <v>6495302</v>
      </c>
      <c r="C137" s="167">
        <v>3276232</v>
      </c>
      <c r="D137" s="167">
        <v>6879583.0793199129</v>
      </c>
      <c r="E137" s="167">
        <v>4015725.7513831668</v>
      </c>
      <c r="F137" s="142"/>
      <c r="G137" s="142"/>
    </row>
    <row r="138" spans="1:7" x14ac:dyDescent="0.2">
      <c r="A138" s="142"/>
      <c r="B138" s="142"/>
      <c r="C138" s="142"/>
      <c r="D138" s="142"/>
      <c r="E138" s="142"/>
      <c r="F138" s="142"/>
      <c r="G138" s="142"/>
    </row>
    <row r="139" spans="1:7" x14ac:dyDescent="0.2">
      <c r="A139" s="391" t="s">
        <v>589</v>
      </c>
      <c r="B139" s="391"/>
      <c r="C139" s="391"/>
      <c r="D139" s="391"/>
      <c r="E139" s="391"/>
      <c r="F139" s="391"/>
      <c r="G139" s="391"/>
    </row>
    <row r="140" spans="1:7" x14ac:dyDescent="0.2">
      <c r="A140" s="142"/>
      <c r="B140" s="142"/>
      <c r="C140" s="142"/>
      <c r="D140" s="142"/>
      <c r="E140" s="142"/>
      <c r="F140" s="142"/>
      <c r="G140" s="142"/>
    </row>
    <row r="141" spans="1:7" ht="12.75" thickBot="1" x14ac:dyDescent="0.25">
      <c r="A141" s="146" t="s">
        <v>543</v>
      </c>
      <c r="B141" s="169"/>
      <c r="C141" s="170"/>
      <c r="D141" s="142"/>
      <c r="E141" s="142"/>
      <c r="F141" s="142"/>
      <c r="G141" s="142"/>
    </row>
    <row r="142" spans="1:7" ht="12.75" thickBot="1" x14ac:dyDescent="0.25">
      <c r="A142" s="148" t="s">
        <v>544</v>
      </c>
      <c r="B142" s="164">
        <v>2019</v>
      </c>
      <c r="C142" s="164">
        <v>2020</v>
      </c>
      <c r="D142" s="142"/>
      <c r="E142" s="142"/>
      <c r="F142" s="142"/>
      <c r="G142" s="142"/>
    </row>
    <row r="143" spans="1:7" x14ac:dyDescent="0.2">
      <c r="A143" s="166" t="s">
        <v>590</v>
      </c>
      <c r="B143" s="157">
        <v>199586.10772999999</v>
      </c>
      <c r="C143" s="157">
        <v>82720.98795000001</v>
      </c>
      <c r="D143" s="142"/>
      <c r="E143" s="142"/>
      <c r="F143" s="142"/>
      <c r="G143" s="142"/>
    </row>
    <row r="144" spans="1:7" ht="12.75" thickBot="1" x14ac:dyDescent="0.25">
      <c r="A144" s="166" t="s">
        <v>591</v>
      </c>
      <c r="B144" s="157">
        <v>1939733.6351300001</v>
      </c>
      <c r="C144" s="157">
        <v>559758.46995000006</v>
      </c>
      <c r="D144" s="142"/>
      <c r="E144" s="142"/>
      <c r="F144" s="142"/>
      <c r="G144" s="142"/>
    </row>
    <row r="145" spans="1:7" ht="12.75" thickBot="1" x14ac:dyDescent="0.25">
      <c r="A145" s="169"/>
      <c r="B145" s="167">
        <v>2139319.7428600001</v>
      </c>
      <c r="C145" s="167">
        <v>642479.45790000004</v>
      </c>
      <c r="D145" s="142"/>
      <c r="E145" s="142"/>
      <c r="F145" s="142"/>
      <c r="G145" s="142"/>
    </row>
    <row r="146" spans="1:7" x14ac:dyDescent="0.2">
      <c r="A146" s="142"/>
      <c r="B146" s="142"/>
      <c r="C146" s="142"/>
      <c r="D146" s="142"/>
      <c r="E146" s="142"/>
      <c r="F146" s="142"/>
      <c r="G146" s="142"/>
    </row>
    <row r="147" spans="1:7" x14ac:dyDescent="0.2">
      <c r="A147" s="391" t="s">
        <v>592</v>
      </c>
      <c r="B147" s="391"/>
      <c r="C147" s="391"/>
      <c r="D147" s="391"/>
      <c r="E147" s="391"/>
      <c r="F147" s="391"/>
      <c r="G147" s="391"/>
    </row>
    <row r="148" spans="1:7" x14ac:dyDescent="0.2">
      <c r="A148" s="142"/>
      <c r="B148" s="142"/>
      <c r="C148" s="142"/>
      <c r="D148" s="142"/>
      <c r="E148" s="142"/>
      <c r="F148" s="142"/>
      <c r="G148" s="142"/>
    </row>
    <row r="149" spans="1:7" ht="12.75" thickBot="1" x14ac:dyDescent="0.25">
      <c r="A149" s="172" t="s">
        <v>593</v>
      </c>
      <c r="B149" s="394" t="s">
        <v>543</v>
      </c>
      <c r="C149" s="394"/>
      <c r="D149" s="394"/>
      <c r="E149" s="394"/>
      <c r="F149" s="142"/>
      <c r="G149" s="142"/>
    </row>
    <row r="150" spans="1:7" ht="12.75" thickBot="1" x14ac:dyDescent="0.25">
      <c r="A150" s="148" t="s">
        <v>544</v>
      </c>
      <c r="B150" s="164">
        <v>2019</v>
      </c>
      <c r="C150" s="171" t="s">
        <v>594</v>
      </c>
      <c r="D150" s="164">
        <v>2020</v>
      </c>
      <c r="E150" s="171" t="s">
        <v>594</v>
      </c>
      <c r="F150" s="142"/>
      <c r="G150" s="142"/>
    </row>
    <row r="151" spans="1:7" x14ac:dyDescent="0.2">
      <c r="A151" s="150" t="s">
        <v>595</v>
      </c>
      <c r="B151" s="157">
        <v>1709607.3943599998</v>
      </c>
      <c r="C151" s="173">
        <v>88.136142169098548</v>
      </c>
      <c r="D151" s="157">
        <v>503445.23739999998</v>
      </c>
      <c r="E151" s="173">
        <v>89.939708610761343</v>
      </c>
      <c r="F151" s="142"/>
      <c r="G151" s="142"/>
    </row>
    <row r="152" spans="1:7" ht="12.75" thickBot="1" x14ac:dyDescent="0.25">
      <c r="A152" s="150" t="s">
        <v>596</v>
      </c>
      <c r="B152" s="157">
        <v>230127.24077</v>
      </c>
      <c r="C152" s="173">
        <v>11.863857830901459</v>
      </c>
      <c r="D152" s="157">
        <v>56313.232550000001</v>
      </c>
      <c r="E152" s="173">
        <v>10.060291389238655</v>
      </c>
      <c r="F152" s="142"/>
      <c r="G152" s="142"/>
    </row>
    <row r="153" spans="1:7" ht="12.75" thickBot="1" x14ac:dyDescent="0.25">
      <c r="A153" s="169"/>
      <c r="B153" s="167">
        <v>1939733.6351299998</v>
      </c>
      <c r="C153" s="174">
        <v>100</v>
      </c>
      <c r="D153" s="167">
        <v>559758.46994999994</v>
      </c>
      <c r="E153" s="174">
        <v>100</v>
      </c>
      <c r="F153" s="142"/>
      <c r="G153" s="142"/>
    </row>
    <row r="154" spans="1:7" x14ac:dyDescent="0.2">
      <c r="A154" s="142"/>
      <c r="B154" s="142"/>
      <c r="C154" s="142"/>
      <c r="D154" s="142"/>
      <c r="E154" s="142"/>
      <c r="F154" s="142"/>
      <c r="G154" s="142"/>
    </row>
    <row r="155" spans="1:7" x14ac:dyDescent="0.2">
      <c r="A155" s="395" t="s">
        <v>597</v>
      </c>
      <c r="B155" s="395"/>
      <c r="C155" s="395"/>
      <c r="D155" s="395"/>
      <c r="E155" s="395"/>
      <c r="F155" s="395"/>
      <c r="G155" s="395"/>
    </row>
    <row r="156" spans="1:7" x14ac:dyDescent="0.2">
      <c r="A156" s="131"/>
      <c r="B156" s="142"/>
      <c r="C156" s="142"/>
      <c r="D156" s="142"/>
      <c r="E156" s="142"/>
      <c r="F156" s="142"/>
      <c r="G156" s="142"/>
    </row>
    <row r="157" spans="1:7" ht="24.75" customHeight="1" x14ac:dyDescent="0.2">
      <c r="A157" s="390" t="s">
        <v>654</v>
      </c>
      <c r="B157" s="390"/>
      <c r="C157" s="390"/>
      <c r="D157" s="390"/>
      <c r="E157" s="390"/>
      <c r="F157" s="390"/>
      <c r="G157" s="390"/>
    </row>
    <row r="158" spans="1:7" x14ac:dyDescent="0.2">
      <c r="A158" s="136"/>
      <c r="B158" s="142"/>
      <c r="C158" s="142"/>
      <c r="D158" s="142"/>
      <c r="E158" s="142"/>
      <c r="F158" s="142"/>
      <c r="G158" s="142"/>
    </row>
    <row r="159" spans="1:7" x14ac:dyDescent="0.2">
      <c r="A159" s="142"/>
      <c r="B159" s="142"/>
      <c r="C159" s="142"/>
      <c r="D159" s="142"/>
      <c r="E159" s="142"/>
      <c r="F159" s="142"/>
      <c r="G159" s="142"/>
    </row>
    <row r="160" spans="1:7" x14ac:dyDescent="0.2">
      <c r="A160" s="143" t="s">
        <v>598</v>
      </c>
      <c r="B160" s="142"/>
      <c r="C160" s="142"/>
      <c r="D160" s="142"/>
      <c r="E160" s="142"/>
      <c r="F160" s="142"/>
      <c r="G160" s="142"/>
    </row>
    <row r="161" spans="1:7" x14ac:dyDescent="0.2">
      <c r="A161" s="142"/>
      <c r="B161" s="142"/>
      <c r="C161" s="142"/>
      <c r="D161" s="142"/>
      <c r="E161" s="142"/>
      <c r="F161" s="142"/>
      <c r="G161" s="142"/>
    </row>
    <row r="162" spans="1:7" ht="42.75" customHeight="1" x14ac:dyDescent="0.2">
      <c r="A162" s="389" t="s">
        <v>599</v>
      </c>
      <c r="B162" s="389"/>
      <c r="C162" s="389"/>
      <c r="D162" s="389"/>
      <c r="E162" s="389"/>
      <c r="F162" s="389"/>
      <c r="G162" s="389"/>
    </row>
    <row r="163" spans="1:7" ht="14.25" customHeight="1" x14ac:dyDescent="0.2">
      <c r="A163" s="389" t="s">
        <v>600</v>
      </c>
      <c r="B163" s="389"/>
      <c r="C163" s="389"/>
      <c r="D163" s="389"/>
      <c r="E163" s="389"/>
      <c r="F163" s="389"/>
      <c r="G163" s="389"/>
    </row>
    <row r="164" spans="1:7" ht="29.25" customHeight="1" x14ac:dyDescent="0.2">
      <c r="A164" s="389" t="s">
        <v>601</v>
      </c>
      <c r="B164" s="389"/>
      <c r="C164" s="389"/>
      <c r="D164" s="389"/>
      <c r="E164" s="389"/>
      <c r="F164" s="389"/>
      <c r="G164" s="389"/>
    </row>
    <row r="165" spans="1:7" x14ac:dyDescent="0.2">
      <c r="A165" s="175"/>
      <c r="B165" s="175"/>
      <c r="C165" s="175"/>
      <c r="D165" s="175"/>
      <c r="E165" s="175"/>
      <c r="F165" s="175"/>
      <c r="G165" s="175"/>
    </row>
    <row r="166" spans="1:7" x14ac:dyDescent="0.2">
      <c r="A166" s="137" t="s">
        <v>602</v>
      </c>
      <c r="B166" s="175"/>
      <c r="C166" s="175"/>
      <c r="D166" s="175"/>
      <c r="E166" s="175"/>
      <c r="F166" s="175"/>
      <c r="G166" s="175"/>
    </row>
    <row r="167" spans="1:7" ht="31.5" customHeight="1" x14ac:dyDescent="0.2">
      <c r="A167" s="389" t="s">
        <v>603</v>
      </c>
      <c r="B167" s="389"/>
      <c r="C167" s="389"/>
      <c r="D167" s="389"/>
      <c r="E167" s="389"/>
      <c r="F167" s="389"/>
      <c r="G167" s="389"/>
    </row>
    <row r="168" spans="1:7" ht="12.75" customHeight="1" x14ac:dyDescent="0.2">
      <c r="A168" s="391" t="s">
        <v>642</v>
      </c>
      <c r="B168" s="391"/>
      <c r="C168" s="391"/>
      <c r="D168" s="391"/>
      <c r="E168" s="391"/>
      <c r="F168" s="391"/>
      <c r="G168" s="391"/>
    </row>
    <row r="169" spans="1:7" ht="12.75" customHeight="1" x14ac:dyDescent="0.2">
      <c r="A169" s="391" t="s">
        <v>643</v>
      </c>
      <c r="B169" s="391"/>
      <c r="C169" s="391"/>
      <c r="D169" s="391"/>
      <c r="E169" s="391"/>
      <c r="F169" s="391"/>
      <c r="G169" s="391"/>
    </row>
    <row r="170" spans="1:7" ht="12.75" customHeight="1" x14ac:dyDescent="0.2">
      <c r="A170" s="391" t="s">
        <v>644</v>
      </c>
      <c r="B170" s="391"/>
      <c r="C170" s="391"/>
      <c r="D170" s="391"/>
      <c r="E170" s="391"/>
      <c r="F170" s="391"/>
      <c r="G170" s="391"/>
    </row>
    <row r="171" spans="1:7" x14ac:dyDescent="0.2">
      <c r="A171" s="175"/>
      <c r="B171" s="175"/>
      <c r="C171" s="175"/>
      <c r="D171" s="175"/>
      <c r="E171" s="175"/>
      <c r="F171" s="175"/>
      <c r="G171" s="175"/>
    </row>
    <row r="172" spans="1:7" x14ac:dyDescent="0.2">
      <c r="A172" s="392" t="s">
        <v>604</v>
      </c>
      <c r="B172" s="392"/>
      <c r="C172" s="392"/>
      <c r="D172" s="392"/>
      <c r="E172" s="392"/>
      <c r="F172" s="392"/>
      <c r="G172" s="392"/>
    </row>
    <row r="173" spans="1:7" x14ac:dyDescent="0.2">
      <c r="A173" s="142"/>
      <c r="B173" s="142"/>
      <c r="C173" s="142"/>
      <c r="D173" s="142"/>
      <c r="E173" s="142"/>
      <c r="F173" s="142"/>
      <c r="G173" s="142"/>
    </row>
    <row r="174" spans="1:7" ht="12.75" thickBot="1" x14ac:dyDescent="0.25">
      <c r="A174" s="146" t="s">
        <v>543</v>
      </c>
      <c r="B174" s="393"/>
      <c r="C174" s="393"/>
      <c r="D174" s="393"/>
      <c r="E174" s="393"/>
      <c r="F174" s="142"/>
      <c r="G174" s="142"/>
    </row>
    <row r="175" spans="1:7" ht="12.75" thickBot="1" x14ac:dyDescent="0.25">
      <c r="A175" s="148" t="s">
        <v>544</v>
      </c>
      <c r="B175" s="164" t="s">
        <v>605</v>
      </c>
      <c r="C175" s="164" t="s">
        <v>606</v>
      </c>
      <c r="D175" s="164" t="s">
        <v>607</v>
      </c>
      <c r="E175" s="164" t="s">
        <v>548</v>
      </c>
      <c r="F175" s="142"/>
      <c r="G175" s="142"/>
    </row>
    <row r="176" spans="1:7" x14ac:dyDescent="0.2">
      <c r="A176" s="176"/>
      <c r="B176" s="177"/>
      <c r="C176" s="177"/>
      <c r="D176" s="177"/>
      <c r="E176" s="177"/>
      <c r="F176" s="142"/>
      <c r="G176" s="142"/>
    </row>
    <row r="177" spans="1:7" x14ac:dyDescent="0.2">
      <c r="A177" s="146" t="s">
        <v>557</v>
      </c>
      <c r="B177" s="177"/>
      <c r="C177" s="177"/>
      <c r="D177" s="177"/>
      <c r="E177" s="177"/>
      <c r="F177" s="142"/>
      <c r="G177" s="142"/>
    </row>
    <row r="178" spans="1:7" x14ac:dyDescent="0.2">
      <c r="A178" s="165" t="s">
        <v>608</v>
      </c>
      <c r="B178" s="155"/>
      <c r="C178" s="155"/>
      <c r="D178" s="155"/>
      <c r="E178" s="155"/>
      <c r="F178" s="142"/>
      <c r="G178" s="142"/>
    </row>
    <row r="179" spans="1:7" x14ac:dyDescent="0.2">
      <c r="A179" s="150" t="s">
        <v>609</v>
      </c>
      <c r="B179" s="155">
        <v>391</v>
      </c>
      <c r="C179" s="155" t="s">
        <v>610</v>
      </c>
      <c r="D179" s="155" t="s">
        <v>610</v>
      </c>
      <c r="E179" s="155">
        <v>391</v>
      </c>
      <c r="F179" s="142"/>
      <c r="G179" s="142"/>
    </row>
    <row r="180" spans="1:7" ht="12.75" thickBot="1" x14ac:dyDescent="0.25">
      <c r="A180" s="150" t="s">
        <v>611</v>
      </c>
      <c r="B180" s="178" t="s">
        <v>610</v>
      </c>
      <c r="C180" s="178">
        <v>140</v>
      </c>
      <c r="D180" s="178" t="s">
        <v>610</v>
      </c>
      <c r="E180" s="178">
        <v>140</v>
      </c>
      <c r="F180" s="142"/>
      <c r="G180" s="142"/>
    </row>
    <row r="181" spans="1:7" ht="12.75" thickBot="1" x14ac:dyDescent="0.25">
      <c r="A181" s="146" t="s">
        <v>612</v>
      </c>
      <c r="B181" s="164">
        <v>391</v>
      </c>
      <c r="C181" s="164">
        <v>140</v>
      </c>
      <c r="D181" s="164" t="s">
        <v>610</v>
      </c>
      <c r="E181" s="164">
        <v>531</v>
      </c>
      <c r="F181" s="142"/>
      <c r="G181" s="142"/>
    </row>
    <row r="182" spans="1:7" x14ac:dyDescent="0.2">
      <c r="A182" s="146" t="s">
        <v>613</v>
      </c>
      <c r="B182" s="147"/>
      <c r="C182" s="147"/>
      <c r="D182" s="147"/>
      <c r="E182" s="147"/>
      <c r="F182" s="142"/>
      <c r="G182" s="142"/>
    </row>
    <row r="183" spans="1:7" ht="12.75" thickBot="1" x14ac:dyDescent="0.25">
      <c r="A183" s="150" t="s">
        <v>611</v>
      </c>
      <c r="B183" s="178" t="s">
        <v>610</v>
      </c>
      <c r="C183" s="179">
        <v>17048</v>
      </c>
      <c r="D183" s="178" t="s">
        <v>610</v>
      </c>
      <c r="E183" s="179">
        <v>17048</v>
      </c>
      <c r="F183" s="142"/>
      <c r="G183" s="142"/>
    </row>
    <row r="184" spans="1:7" ht="12.75" thickBot="1" x14ac:dyDescent="0.25">
      <c r="A184" s="146" t="s">
        <v>614</v>
      </c>
      <c r="B184" s="164" t="s">
        <v>610</v>
      </c>
      <c r="C184" s="180">
        <v>17048</v>
      </c>
      <c r="D184" s="180" t="s">
        <v>610</v>
      </c>
      <c r="E184" s="180">
        <v>17048</v>
      </c>
      <c r="F184" s="142"/>
      <c r="G184" s="142"/>
    </row>
    <row r="185" spans="1:7" x14ac:dyDescent="0.2">
      <c r="A185" s="176"/>
      <c r="B185" s="150"/>
      <c r="C185" s="150"/>
      <c r="D185" s="150"/>
      <c r="E185" s="150"/>
      <c r="F185" s="142"/>
      <c r="G185" s="142"/>
    </row>
    <row r="186" spans="1:7" x14ac:dyDescent="0.2">
      <c r="B186" s="147"/>
      <c r="C186" s="147"/>
      <c r="D186" s="147"/>
      <c r="E186" s="147"/>
      <c r="F186" s="142"/>
      <c r="G186" s="142"/>
    </row>
    <row r="187" spans="1:7" x14ac:dyDescent="0.2">
      <c r="A187" s="165" t="s">
        <v>647</v>
      </c>
      <c r="B187" s="147"/>
      <c r="C187" s="147"/>
      <c r="D187" s="147"/>
      <c r="E187" s="147"/>
      <c r="F187" s="142"/>
      <c r="G187" s="142"/>
    </row>
    <row r="188" spans="1:7" x14ac:dyDescent="0.2">
      <c r="A188" s="165" t="s">
        <v>608</v>
      </c>
      <c r="B188" s="155"/>
      <c r="C188" s="155"/>
      <c r="D188" s="155"/>
      <c r="E188" s="155"/>
      <c r="F188" s="142"/>
      <c r="G188" s="142"/>
    </row>
    <row r="189" spans="1:7" ht="12.75" thickBot="1" x14ac:dyDescent="0.25">
      <c r="A189" s="150" t="s">
        <v>609</v>
      </c>
      <c r="B189" s="155">
        <v>317</v>
      </c>
      <c r="C189" s="155" t="s">
        <v>610</v>
      </c>
      <c r="D189" s="155" t="s">
        <v>610</v>
      </c>
      <c r="E189" s="155">
        <v>317</v>
      </c>
      <c r="F189" s="142"/>
      <c r="G189" s="142"/>
    </row>
    <row r="190" spans="1:7" ht="12.75" thickBot="1" x14ac:dyDescent="0.25">
      <c r="A190" s="146" t="s">
        <v>612</v>
      </c>
      <c r="B190" s="164">
        <v>317</v>
      </c>
      <c r="C190" s="164" t="s">
        <v>610</v>
      </c>
      <c r="D190" s="164" t="s">
        <v>610</v>
      </c>
      <c r="E190" s="164">
        <v>317</v>
      </c>
      <c r="F190" s="142"/>
      <c r="G190" s="142"/>
    </row>
    <row r="191" spans="1:7" x14ac:dyDescent="0.2">
      <c r="A191" s="146" t="s">
        <v>613</v>
      </c>
      <c r="B191" s="147"/>
      <c r="C191" s="147"/>
      <c r="D191" s="147"/>
      <c r="E191" s="147"/>
      <c r="F191" s="142"/>
      <c r="G191" s="142"/>
    </row>
    <row r="192" spans="1:7" ht="12.75" thickBot="1" x14ac:dyDescent="0.25">
      <c r="A192" s="150" t="s">
        <v>611</v>
      </c>
      <c r="B192" s="178" t="s">
        <v>610</v>
      </c>
      <c r="C192" s="179">
        <v>16981.984390000001</v>
      </c>
      <c r="D192" s="178" t="s">
        <v>610</v>
      </c>
      <c r="E192" s="179">
        <v>16981.984390000001</v>
      </c>
      <c r="F192" s="142"/>
      <c r="G192" s="142"/>
    </row>
    <row r="193" spans="1:7" ht="12.75" thickBot="1" x14ac:dyDescent="0.25">
      <c r="A193" s="146" t="s">
        <v>614</v>
      </c>
      <c r="B193" s="164" t="s">
        <v>610</v>
      </c>
      <c r="C193" s="180">
        <v>16981.984390000001</v>
      </c>
      <c r="D193" s="180" t="s">
        <v>610</v>
      </c>
      <c r="E193" s="180">
        <v>16981.984390000001</v>
      </c>
      <c r="F193" s="142"/>
      <c r="G193" s="142"/>
    </row>
    <row r="194" spans="1:7" x14ac:dyDescent="0.2">
      <c r="A194" s="142"/>
      <c r="B194" s="142"/>
      <c r="C194" s="142"/>
      <c r="D194" s="142"/>
      <c r="E194" s="142"/>
      <c r="F194" s="142"/>
      <c r="G194" s="142"/>
    </row>
    <row r="195" spans="1:7" x14ac:dyDescent="0.2">
      <c r="A195" s="143" t="s">
        <v>615</v>
      </c>
      <c r="B195" s="142"/>
      <c r="C195" s="142"/>
      <c r="D195" s="142"/>
      <c r="E195" s="142"/>
      <c r="F195" s="142"/>
      <c r="G195" s="142"/>
    </row>
    <row r="196" spans="1:7" x14ac:dyDescent="0.2">
      <c r="A196" s="142"/>
      <c r="B196" s="142"/>
      <c r="C196" s="142"/>
      <c r="D196" s="142"/>
      <c r="E196" s="142"/>
      <c r="F196" s="142"/>
      <c r="G196" s="142"/>
    </row>
    <row r="197" spans="1:7" x14ac:dyDescent="0.2">
      <c r="A197" s="389" t="s">
        <v>655</v>
      </c>
      <c r="B197" s="389"/>
      <c r="C197" s="389"/>
      <c r="D197" s="389"/>
      <c r="E197" s="389"/>
      <c r="F197" s="389"/>
      <c r="G197" s="389"/>
    </row>
    <row r="198" spans="1:7" x14ac:dyDescent="0.2">
      <c r="A198" s="131"/>
      <c r="B198" s="142"/>
      <c r="C198" s="142"/>
      <c r="D198" s="142"/>
      <c r="E198" s="142"/>
      <c r="F198" s="142"/>
      <c r="G198" s="142"/>
    </row>
    <row r="199" spans="1:7" x14ac:dyDescent="0.2">
      <c r="A199" s="131" t="s">
        <v>616</v>
      </c>
      <c r="B199" s="142"/>
      <c r="C199" s="142"/>
      <c r="D199" s="142"/>
      <c r="E199" s="142"/>
      <c r="F199" s="142"/>
      <c r="G199" s="142"/>
    </row>
    <row r="200" spans="1:7" x14ac:dyDescent="0.2">
      <c r="A200" s="142"/>
      <c r="B200" s="142"/>
      <c r="C200" s="142"/>
      <c r="D200" s="142"/>
      <c r="E200" s="142"/>
      <c r="F200" s="142"/>
      <c r="G200" s="142"/>
    </row>
    <row r="201" spans="1:7" ht="12.75" thickBot="1" x14ac:dyDescent="0.25">
      <c r="A201" s="156"/>
      <c r="B201" s="170" t="s">
        <v>543</v>
      </c>
      <c r="C201" s="142"/>
      <c r="D201" s="142"/>
      <c r="E201" s="142"/>
      <c r="F201" s="142"/>
      <c r="G201" s="142"/>
    </row>
    <row r="202" spans="1:7" ht="12.75" thickBot="1" x14ac:dyDescent="0.25">
      <c r="A202" s="148" t="s">
        <v>544</v>
      </c>
      <c r="B202" s="164">
        <v>2020</v>
      </c>
      <c r="C202" s="142"/>
      <c r="D202" s="142"/>
      <c r="E202" s="142"/>
      <c r="F202" s="142"/>
      <c r="G202" s="142"/>
    </row>
    <row r="203" spans="1:7" x14ac:dyDescent="0.2">
      <c r="A203" s="166" t="s">
        <v>617</v>
      </c>
      <c r="B203" s="196">
        <v>48.174890500000004</v>
      </c>
      <c r="C203" s="142"/>
      <c r="D203" s="142"/>
      <c r="E203" s="142"/>
      <c r="F203" s="142"/>
      <c r="G203" s="142"/>
    </row>
    <row r="204" spans="1:7" ht="12.75" thickBot="1" x14ac:dyDescent="0.25">
      <c r="A204" s="166" t="s">
        <v>618</v>
      </c>
      <c r="B204" s="160">
        <v>-142290.963775157</v>
      </c>
      <c r="C204" s="142"/>
      <c r="D204" s="142"/>
      <c r="E204" s="142"/>
      <c r="F204" s="142"/>
      <c r="G204" s="142"/>
    </row>
    <row r="205" spans="1:7" ht="12.75" thickBot="1" x14ac:dyDescent="0.25">
      <c r="A205" s="168" t="s">
        <v>619</v>
      </c>
      <c r="B205" s="161">
        <v>-142242.788884657</v>
      </c>
      <c r="C205" s="142"/>
      <c r="D205" s="142"/>
      <c r="E205" s="142"/>
      <c r="F205" s="142"/>
      <c r="G205" s="142"/>
    </row>
    <row r="206" spans="1:7" x14ac:dyDescent="0.2">
      <c r="A206" s="181"/>
      <c r="B206" s="181"/>
      <c r="C206" s="181"/>
      <c r="D206" s="142"/>
      <c r="E206" s="142"/>
      <c r="F206" s="142"/>
      <c r="G206" s="142"/>
    </row>
    <row r="207" spans="1:7" x14ac:dyDescent="0.2">
      <c r="A207" s="143" t="s">
        <v>620</v>
      </c>
      <c r="B207" s="142"/>
      <c r="C207" s="142"/>
      <c r="D207" s="142"/>
      <c r="E207" s="142"/>
      <c r="F207" s="142"/>
      <c r="G207" s="142"/>
    </row>
    <row r="208" spans="1:7" x14ac:dyDescent="0.2">
      <c r="A208" s="142"/>
      <c r="B208" s="142"/>
      <c r="C208" s="142"/>
      <c r="D208" s="142"/>
      <c r="E208" s="142"/>
      <c r="F208" s="142"/>
      <c r="G208" s="142"/>
    </row>
    <row r="209" spans="1:7" x14ac:dyDescent="0.2">
      <c r="A209" s="132" t="s">
        <v>621</v>
      </c>
      <c r="B209" s="142"/>
      <c r="C209" s="142"/>
      <c r="D209" s="142"/>
      <c r="E209" s="142"/>
      <c r="F209" s="142"/>
      <c r="G209" s="142"/>
    </row>
    <row r="210" spans="1:7" ht="28.5" customHeight="1" x14ac:dyDescent="0.2">
      <c r="A210" s="389" t="s">
        <v>658</v>
      </c>
      <c r="B210" s="389"/>
      <c r="C210" s="389"/>
      <c r="D210" s="389"/>
      <c r="E210" s="389"/>
      <c r="F210" s="389"/>
      <c r="G210" s="389"/>
    </row>
    <row r="211" spans="1:7" x14ac:dyDescent="0.2">
      <c r="A211" s="132" t="s">
        <v>622</v>
      </c>
      <c r="B211" s="142"/>
      <c r="C211" s="142"/>
      <c r="D211" s="142"/>
      <c r="E211" s="142"/>
      <c r="F211" s="142"/>
      <c r="G211" s="142"/>
    </row>
    <row r="212" spans="1:7" ht="15.95" customHeight="1" x14ac:dyDescent="0.2">
      <c r="A212" s="389" t="s">
        <v>623</v>
      </c>
      <c r="B212" s="389"/>
      <c r="C212" s="389"/>
      <c r="D212" s="389"/>
      <c r="E212" s="389"/>
      <c r="F212" s="389"/>
      <c r="G212" s="389"/>
    </row>
    <row r="213" spans="1:7" x14ac:dyDescent="0.2">
      <c r="A213" s="142"/>
      <c r="B213" s="142"/>
      <c r="C213" s="142"/>
      <c r="D213" s="142"/>
      <c r="E213" s="142"/>
      <c r="F213" s="142"/>
      <c r="G213" s="142"/>
    </row>
    <row r="214" spans="1:7" ht="12.75" thickBot="1" x14ac:dyDescent="0.25">
      <c r="A214" s="182" t="s">
        <v>543</v>
      </c>
      <c r="B214" s="171"/>
      <c r="C214" s="142"/>
      <c r="D214" s="142"/>
      <c r="E214" s="142"/>
      <c r="F214" s="142"/>
      <c r="G214" s="142"/>
    </row>
    <row r="215" spans="1:7" ht="12.75" thickBot="1" x14ac:dyDescent="0.25">
      <c r="A215" s="183"/>
      <c r="B215" s="164">
        <v>2020</v>
      </c>
      <c r="C215" s="142"/>
      <c r="D215" s="142"/>
      <c r="E215" s="142"/>
      <c r="F215" s="142"/>
      <c r="G215" s="142"/>
    </row>
    <row r="216" spans="1:7" x14ac:dyDescent="0.2">
      <c r="A216" s="184"/>
      <c r="B216" s="155"/>
      <c r="C216" s="142"/>
      <c r="D216" s="142"/>
      <c r="E216" s="142"/>
      <c r="F216" s="142"/>
      <c r="G216" s="142"/>
    </row>
    <row r="217" spans="1:7" x14ac:dyDescent="0.2">
      <c r="A217" s="166" t="s">
        <v>624</v>
      </c>
      <c r="B217" s="151">
        <v>-329593.50667029561</v>
      </c>
      <c r="C217" s="142"/>
      <c r="D217" s="142"/>
      <c r="E217" s="142"/>
      <c r="F217" s="142"/>
      <c r="G217" s="142"/>
    </row>
    <row r="218" spans="1:7" ht="12.75" thickBot="1" x14ac:dyDescent="0.25">
      <c r="A218" s="166" t="s">
        <v>625</v>
      </c>
      <c r="B218" s="185">
        <v>121887907</v>
      </c>
      <c r="C218" s="142"/>
      <c r="D218" s="142"/>
      <c r="E218" s="142"/>
      <c r="F218" s="142"/>
      <c r="G218" s="142"/>
    </row>
    <row r="219" spans="1:7" ht="12.75" thickBot="1" x14ac:dyDescent="0.25">
      <c r="A219" s="168" t="s">
        <v>626</v>
      </c>
      <c r="B219" s="186">
        <v>-2.7040706070233496</v>
      </c>
      <c r="C219" s="142"/>
      <c r="D219" s="142"/>
      <c r="E219" s="142"/>
      <c r="F219" s="142"/>
      <c r="G219" s="142"/>
    </row>
    <row r="220" spans="1:7" x14ac:dyDescent="0.2">
      <c r="A220" s="142"/>
      <c r="B220" s="142"/>
      <c r="C220" s="142"/>
      <c r="D220" s="142"/>
      <c r="E220" s="142"/>
      <c r="F220" s="142"/>
      <c r="G220" s="142"/>
    </row>
    <row r="221" spans="1:7" x14ac:dyDescent="0.2">
      <c r="A221" s="143" t="s">
        <v>627</v>
      </c>
      <c r="B221" s="142"/>
      <c r="C221" s="142"/>
      <c r="D221" s="142"/>
      <c r="E221" s="142"/>
      <c r="F221" s="142"/>
      <c r="G221" s="142"/>
    </row>
    <row r="222" spans="1:7" x14ac:dyDescent="0.2">
      <c r="A222" s="142"/>
      <c r="B222" s="142"/>
      <c r="C222" s="142"/>
      <c r="D222" s="142"/>
      <c r="E222" s="142"/>
      <c r="F222" s="142"/>
      <c r="G222" s="142"/>
    </row>
    <row r="223" spans="1:7" ht="22.5" customHeight="1" x14ac:dyDescent="0.2">
      <c r="A223" s="390" t="s">
        <v>656</v>
      </c>
      <c r="B223" s="390"/>
      <c r="C223" s="390"/>
      <c r="D223" s="390"/>
      <c r="E223" s="390"/>
      <c r="F223" s="390"/>
      <c r="G223" s="390"/>
    </row>
    <row r="224" spans="1:7" x14ac:dyDescent="0.2">
      <c r="A224" s="142"/>
      <c r="B224" s="142"/>
      <c r="C224" s="142"/>
      <c r="D224" s="142"/>
      <c r="E224" s="142"/>
      <c r="F224" s="142"/>
      <c r="G224" s="142"/>
    </row>
    <row r="225" spans="1:7" x14ac:dyDescent="0.2">
      <c r="A225" s="143" t="s">
        <v>628</v>
      </c>
      <c r="B225" s="142"/>
      <c r="C225" s="142"/>
      <c r="D225" s="142"/>
      <c r="E225" s="142"/>
      <c r="F225" s="142"/>
      <c r="G225" s="142"/>
    </row>
    <row r="226" spans="1:7" x14ac:dyDescent="0.2">
      <c r="A226" s="142"/>
      <c r="B226" s="142"/>
      <c r="C226" s="142"/>
      <c r="D226" s="142"/>
      <c r="E226" s="142"/>
      <c r="F226" s="142"/>
      <c r="G226" s="142"/>
    </row>
    <row r="227" spans="1:7" x14ac:dyDescent="0.2">
      <c r="A227" s="131" t="s">
        <v>629</v>
      </c>
      <c r="B227" s="142"/>
      <c r="C227" s="142"/>
      <c r="D227" s="142"/>
      <c r="E227" s="142"/>
      <c r="F227" s="142"/>
      <c r="G227" s="142"/>
    </row>
    <row r="228" spans="1:7" x14ac:dyDescent="0.2">
      <c r="A228" s="142"/>
      <c r="B228" s="142"/>
      <c r="C228" s="142"/>
      <c r="D228" s="142"/>
      <c r="E228" s="142"/>
      <c r="F228" s="142"/>
      <c r="G228" s="142"/>
    </row>
    <row r="229" spans="1:7" ht="12.75" thickBot="1" x14ac:dyDescent="0.25">
      <c r="A229" s="187" t="s">
        <v>543</v>
      </c>
      <c r="B229" s="188"/>
      <c r="C229" s="188"/>
      <c r="D229" s="142"/>
      <c r="E229" s="142"/>
      <c r="F229" s="142"/>
      <c r="G229" s="142"/>
    </row>
    <row r="230" spans="1:7" ht="34.5" customHeight="1" thickBot="1" x14ac:dyDescent="0.25">
      <c r="A230" s="148" t="s">
        <v>544</v>
      </c>
      <c r="B230" s="164">
        <v>2019</v>
      </c>
      <c r="C230" s="164">
        <v>2020</v>
      </c>
      <c r="D230" s="142"/>
      <c r="E230" s="142"/>
      <c r="F230" s="142"/>
      <c r="G230" s="142"/>
    </row>
    <row r="231" spans="1:7" x14ac:dyDescent="0.2">
      <c r="A231" s="156"/>
      <c r="B231" s="155"/>
      <c r="C231" s="155"/>
      <c r="D231" s="142"/>
      <c r="E231" s="142"/>
      <c r="F231" s="142"/>
      <c r="G231" s="142"/>
    </row>
    <row r="232" spans="1:7" x14ac:dyDescent="0.2">
      <c r="A232" s="165" t="s">
        <v>630</v>
      </c>
      <c r="B232" s="155"/>
      <c r="C232" s="155"/>
      <c r="D232" s="142"/>
      <c r="E232" s="142"/>
      <c r="F232" s="142"/>
      <c r="G232" s="142"/>
    </row>
    <row r="233" spans="1:7" x14ac:dyDescent="0.2">
      <c r="A233" s="166" t="s">
        <v>631</v>
      </c>
      <c r="B233" s="197">
        <v>4883.1292700000004</v>
      </c>
      <c r="C233" s="189">
        <v>0.67900000000000005</v>
      </c>
      <c r="D233" s="142"/>
      <c r="E233" s="142"/>
      <c r="F233" s="142"/>
      <c r="G233" s="142"/>
    </row>
    <row r="234" spans="1:7" ht="12.75" thickBot="1" x14ac:dyDescent="0.25">
      <c r="A234" s="166" t="s">
        <v>632</v>
      </c>
      <c r="B234" s="190" t="s">
        <v>610</v>
      </c>
      <c r="C234" s="185">
        <v>1917.9860000000001</v>
      </c>
      <c r="D234" s="142"/>
      <c r="E234" s="142"/>
      <c r="F234" s="198"/>
      <c r="G234" s="142"/>
    </row>
    <row r="235" spans="1:7" x14ac:dyDescent="0.2">
      <c r="A235" s="166"/>
      <c r="B235" s="192">
        <v>4883.1292699999995</v>
      </c>
      <c r="C235" s="192">
        <v>1918.6650000000002</v>
      </c>
      <c r="D235" s="142"/>
      <c r="E235" s="142"/>
      <c r="F235" s="142"/>
      <c r="G235" s="142"/>
    </row>
    <row r="236" spans="1:7" x14ac:dyDescent="0.2">
      <c r="A236" s="165" t="s">
        <v>633</v>
      </c>
      <c r="B236" s="138"/>
      <c r="C236" s="138"/>
      <c r="D236" s="142"/>
      <c r="E236" s="142"/>
      <c r="F236" s="142"/>
      <c r="G236" s="142"/>
    </row>
    <row r="237" spans="1:7" x14ac:dyDescent="0.2">
      <c r="A237" s="166" t="s">
        <v>631</v>
      </c>
      <c r="B237" s="189">
        <v>549.49270999999999</v>
      </c>
      <c r="C237" s="189">
        <v>216.71999</v>
      </c>
      <c r="D237" s="142"/>
      <c r="E237" s="142"/>
      <c r="F237" s="142"/>
      <c r="G237" s="142"/>
    </row>
    <row r="238" spans="1:7" ht="12.75" thickBot="1" x14ac:dyDescent="0.25">
      <c r="A238" s="166" t="s">
        <v>632</v>
      </c>
      <c r="B238" s="190" t="s">
        <v>610</v>
      </c>
      <c r="C238" s="185">
        <v>17.957999999999998</v>
      </c>
      <c r="D238" s="142"/>
      <c r="E238" s="142"/>
      <c r="F238" s="142"/>
      <c r="G238" s="142"/>
    </row>
    <row r="239" spans="1:7" x14ac:dyDescent="0.2">
      <c r="A239" s="156"/>
      <c r="B239" s="191">
        <v>549.49270999999999</v>
      </c>
      <c r="C239" s="191">
        <v>234.67798999999999</v>
      </c>
      <c r="D239" s="142"/>
      <c r="E239" s="142"/>
      <c r="F239" s="142"/>
      <c r="G239" s="142"/>
    </row>
    <row r="240" spans="1:7" x14ac:dyDescent="0.2">
      <c r="A240" s="156"/>
      <c r="B240" s="162"/>
      <c r="C240" s="162"/>
      <c r="D240" s="142"/>
      <c r="E240" s="142"/>
      <c r="F240" s="142"/>
      <c r="G240" s="142"/>
    </row>
    <row r="241" spans="1:7" ht="36.75" thickBot="1" x14ac:dyDescent="0.25">
      <c r="A241" s="156"/>
      <c r="B241" s="171" t="s">
        <v>557</v>
      </c>
      <c r="C241" s="171" t="s">
        <v>647</v>
      </c>
      <c r="D241" s="142"/>
      <c r="E241" s="142"/>
      <c r="F241" s="142"/>
      <c r="G241" s="142"/>
    </row>
    <row r="242" spans="1:7" x14ac:dyDescent="0.2">
      <c r="A242" s="156"/>
      <c r="B242" s="193"/>
      <c r="C242" s="193"/>
      <c r="D242" s="142"/>
      <c r="E242" s="142"/>
      <c r="F242" s="142"/>
      <c r="G242" s="142"/>
    </row>
    <row r="243" spans="1:7" x14ac:dyDescent="0.2">
      <c r="A243" s="165" t="s">
        <v>634</v>
      </c>
      <c r="B243" s="177"/>
      <c r="C243" s="177"/>
      <c r="D243" s="142"/>
      <c r="E243" s="142"/>
      <c r="F243" s="142"/>
      <c r="G243" s="142"/>
    </row>
    <row r="244" spans="1:7" ht="12.75" thickBot="1" x14ac:dyDescent="0.25">
      <c r="A244" s="166" t="s">
        <v>632</v>
      </c>
      <c r="B244" s="169">
        <v>24</v>
      </c>
      <c r="C244" s="185">
        <v>330.82247999999998</v>
      </c>
      <c r="D244" s="142"/>
      <c r="E244" s="142"/>
      <c r="F244" s="142"/>
      <c r="G244" s="142"/>
    </row>
    <row r="245" spans="1:7" x14ac:dyDescent="0.2">
      <c r="A245" s="166"/>
      <c r="B245" s="194">
        <v>24</v>
      </c>
      <c r="C245" s="192">
        <v>330.82247999999998</v>
      </c>
      <c r="D245" s="142"/>
      <c r="E245" s="142"/>
      <c r="F245" s="142"/>
      <c r="G245" s="142"/>
    </row>
    <row r="246" spans="1:7" x14ac:dyDescent="0.2">
      <c r="A246" s="165" t="s">
        <v>572</v>
      </c>
      <c r="B246" s="147"/>
      <c r="C246" s="138"/>
      <c r="D246" s="142"/>
      <c r="E246" s="142"/>
      <c r="F246" s="142"/>
      <c r="G246" s="142"/>
    </row>
    <row r="247" spans="1:7" ht="12.75" thickBot="1" x14ac:dyDescent="0.25">
      <c r="A247" s="166" t="s">
        <v>631</v>
      </c>
      <c r="B247" s="169">
        <v>18</v>
      </c>
      <c r="C247" s="190">
        <v>84</v>
      </c>
      <c r="D247" s="142"/>
      <c r="E247" s="142"/>
      <c r="F247" s="142"/>
      <c r="G247" s="142"/>
    </row>
    <row r="248" spans="1:7" ht="12.75" thickBot="1" x14ac:dyDescent="0.25">
      <c r="A248" s="171"/>
      <c r="B248" s="171">
        <v>18</v>
      </c>
      <c r="C248" s="195">
        <v>84</v>
      </c>
      <c r="D248" s="142"/>
      <c r="E248" s="142"/>
      <c r="F248" s="142"/>
      <c r="G248" s="142"/>
    </row>
    <row r="249" spans="1:7" x14ac:dyDescent="0.2">
      <c r="A249" s="142"/>
      <c r="B249" s="142"/>
      <c r="C249" s="142"/>
      <c r="D249" s="142"/>
      <c r="E249" s="142"/>
      <c r="F249" s="142"/>
      <c r="G249" s="142"/>
    </row>
    <row r="250" spans="1:7" x14ac:dyDescent="0.2">
      <c r="A250" s="142"/>
      <c r="B250" s="142"/>
      <c r="C250" s="142"/>
      <c r="D250" s="142"/>
      <c r="E250" s="142"/>
      <c r="F250" s="142"/>
      <c r="G250" s="142"/>
    </row>
    <row r="251" spans="1:7" x14ac:dyDescent="0.2">
      <c r="A251" s="199" t="s">
        <v>657</v>
      </c>
      <c r="B251" s="142"/>
      <c r="C251" s="142"/>
      <c r="D251" s="142"/>
      <c r="E251" s="142"/>
      <c r="F251" s="142"/>
      <c r="G251" s="142"/>
    </row>
    <row r="252" spans="1:7" ht="24" customHeight="1" x14ac:dyDescent="0.2">
      <c r="A252" s="400" t="s">
        <v>665</v>
      </c>
      <c r="B252" s="400"/>
      <c r="C252" s="400"/>
      <c r="D252" s="400"/>
      <c r="E252" s="400"/>
      <c r="F252" s="400"/>
      <c r="G252" s="400"/>
    </row>
    <row r="253" spans="1:7" x14ac:dyDescent="0.2">
      <c r="A253" s="142"/>
      <c r="B253" s="142"/>
      <c r="C253" s="142"/>
      <c r="D253" s="142"/>
      <c r="E253" s="142"/>
      <c r="F253" s="142"/>
      <c r="G253" s="142"/>
    </row>
  </sheetData>
  <mergeCells count="49">
    <mergeCell ref="A252:G252"/>
    <mergeCell ref="A1:G25"/>
    <mergeCell ref="A32:G32"/>
    <mergeCell ref="A33:G33"/>
    <mergeCell ref="A34:G34"/>
    <mergeCell ref="A35:G35"/>
    <mergeCell ref="A36:G36"/>
    <mergeCell ref="A37:G37"/>
    <mergeCell ref="A38:G38"/>
    <mergeCell ref="A39:G39"/>
    <mergeCell ref="A40:G40"/>
    <mergeCell ref="A41:G41"/>
    <mergeCell ref="A46:G46"/>
    <mergeCell ref="A49:G49"/>
    <mergeCell ref="A52:G52"/>
    <mergeCell ref="A55:G55"/>
    <mergeCell ref="A65:G65"/>
    <mergeCell ref="A66:G66"/>
    <mergeCell ref="A68:G68"/>
    <mergeCell ref="A83:G83"/>
    <mergeCell ref="A56:G56"/>
    <mergeCell ref="A57:G57"/>
    <mergeCell ref="A58:G58"/>
    <mergeCell ref="A59:G59"/>
    <mergeCell ref="A60:G60"/>
    <mergeCell ref="A98:G98"/>
    <mergeCell ref="A100:G100"/>
    <mergeCell ref="A115:G115"/>
    <mergeCell ref="A118:A119"/>
    <mergeCell ref="B118:C118"/>
    <mergeCell ref="D118:E118"/>
    <mergeCell ref="A139:G139"/>
    <mergeCell ref="A147:G147"/>
    <mergeCell ref="B149:E149"/>
    <mergeCell ref="A155:G155"/>
    <mergeCell ref="A157:G157"/>
    <mergeCell ref="A162:G162"/>
    <mergeCell ref="A163:G163"/>
    <mergeCell ref="A164:G164"/>
    <mergeCell ref="A167:G167"/>
    <mergeCell ref="A168:G168"/>
    <mergeCell ref="A210:G210"/>
    <mergeCell ref="A212:G212"/>
    <mergeCell ref="A223:G223"/>
    <mergeCell ref="A169:G169"/>
    <mergeCell ref="A170:G170"/>
    <mergeCell ref="A172:G172"/>
    <mergeCell ref="B174:E174"/>
    <mergeCell ref="A197:G19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terms/"/>
    <ds:schemaRef ds:uri="22baa3bd-a2fa-4ea9-9ebb-3a9c6a55952b"/>
    <ds:schemaRef ds:uri="d8745bc5-821e-4205-946a-621c2da728c8"/>
    <ds:schemaRef ds:uri="http://purl.org/dc/dcmitype/"/>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Vedran Benčić</cp:lastModifiedBy>
  <cp:lastPrinted>2018-04-25T06:49:36Z</cp:lastPrinted>
  <dcterms:created xsi:type="dcterms:W3CDTF">2008-10-17T11:51:54Z</dcterms:created>
  <dcterms:modified xsi:type="dcterms:W3CDTF">2021-02-24T15:55:27Z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