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OBJAVA GFI 2019\"/>
    </mc:Choice>
  </mc:AlternateContent>
  <bookViews>
    <workbookView xWindow="0" yWindow="0" windowWidth="22560" windowHeight="10005" activeTab="6"/>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F302" i="24" l="1"/>
  <c r="F272" i="24" l="1"/>
  <c r="E270" i="24"/>
  <c r="E274" i="24" s="1"/>
  <c r="D270" i="24"/>
  <c r="D274" i="24" s="1"/>
  <c r="F268" i="24"/>
  <c r="F266" i="24"/>
  <c r="F264" i="24"/>
  <c r="F291" i="24"/>
  <c r="E289" i="24"/>
  <c r="E293" i="24" s="1"/>
  <c r="F287" i="24"/>
  <c r="F285" i="24"/>
  <c r="D289" i="24"/>
  <c r="F283" i="24"/>
  <c r="F311" i="24" l="1"/>
  <c r="F274" i="24"/>
  <c r="F289" i="24"/>
  <c r="F270" i="24"/>
  <c r="D293" i="24"/>
  <c r="F293" i="24" s="1"/>
  <c r="F253" i="24" l="1"/>
  <c r="F245" i="24"/>
  <c r="F243" i="24"/>
  <c r="F241" i="24"/>
  <c r="F240" i="24"/>
  <c r="F239" i="24"/>
  <c r="F238" i="24"/>
  <c r="F237" i="24"/>
  <c r="F236" i="24"/>
  <c r="F235" i="24"/>
  <c r="E234" i="24"/>
  <c r="E249" i="24" s="1"/>
  <c r="D234" i="24"/>
  <c r="D249" i="24" s="1"/>
  <c r="F232" i="24"/>
  <c r="F231" i="24"/>
  <c r="E230" i="24"/>
  <c r="E247" i="24" s="1"/>
  <c r="D230" i="24"/>
  <c r="D247" i="24" s="1"/>
  <c r="F99" i="24"/>
  <c r="F91" i="24"/>
  <c r="F89" i="24"/>
  <c r="F87" i="24"/>
  <c r="F86" i="24"/>
  <c r="F85" i="24"/>
  <c r="F84" i="24"/>
  <c r="E83" i="24"/>
  <c r="F83" i="24" s="1"/>
  <c r="E82" i="24"/>
  <c r="F82" i="24" s="1"/>
  <c r="F81" i="24"/>
  <c r="D80" i="24"/>
  <c r="D95" i="24" s="1"/>
  <c r="F78" i="24"/>
  <c r="E77" i="24"/>
  <c r="F77" i="24" s="1"/>
  <c r="D76" i="24"/>
  <c r="D93" i="24" s="1"/>
  <c r="F66" i="24"/>
  <c r="F64" i="24"/>
  <c r="E63" i="24"/>
  <c r="F63" i="24" s="1"/>
  <c r="F62" i="24"/>
  <c r="F61" i="24"/>
  <c r="F60" i="24"/>
  <c r="E59" i="24"/>
  <c r="F59" i="24" s="1"/>
  <c r="D58" i="24"/>
  <c r="F56" i="24"/>
  <c r="F55" i="24"/>
  <c r="E54" i="24"/>
  <c r="E53" i="24" s="1"/>
  <c r="D53" i="24"/>
  <c r="D67" i="24" s="1"/>
  <c r="E51" i="24"/>
  <c r="F51" i="24" s="1"/>
  <c r="F49" i="24"/>
  <c r="E46" i="24"/>
  <c r="F46" i="24" s="1"/>
  <c r="E44" i="24"/>
  <c r="F44" i="24" s="1"/>
  <c r="F43" i="24"/>
  <c r="E42" i="24"/>
  <c r="F42" i="24" s="1"/>
  <c r="E41" i="24"/>
  <c r="F41" i="24" s="1"/>
  <c r="D40" i="24"/>
  <c r="F38" i="24"/>
  <c r="F37" i="24"/>
  <c r="F36" i="24"/>
  <c r="E35" i="24"/>
  <c r="F35" i="24" s="1"/>
  <c r="F34" i="24"/>
  <c r="D33" i="24"/>
  <c r="E251" i="24" l="1"/>
  <c r="D97" i="24"/>
  <c r="D101" i="24" s="1"/>
  <c r="E80" i="24"/>
  <c r="E95" i="24" s="1"/>
  <c r="F95" i="24" s="1"/>
  <c r="D251" i="24"/>
  <c r="D255" i="24" s="1"/>
  <c r="F230" i="24"/>
  <c r="F249" i="24"/>
  <c r="E255" i="24"/>
  <c r="F234" i="24"/>
  <c r="F247" i="24"/>
  <c r="E76" i="24"/>
  <c r="D47" i="24"/>
  <c r="E33" i="24"/>
  <c r="F33" i="24" s="1"/>
  <c r="F53" i="24"/>
  <c r="E40" i="24"/>
  <c r="F40" i="24" s="1"/>
  <c r="F54" i="24"/>
  <c r="E58" i="24"/>
  <c r="F58" i="24" s="1"/>
  <c r="F80" i="24" l="1"/>
  <c r="F255" i="24"/>
  <c r="F251" i="24"/>
  <c r="F76" i="24"/>
  <c r="E93" i="24"/>
  <c r="E47" i="24"/>
  <c r="F47" i="24" s="1"/>
  <c r="E67" i="24"/>
  <c r="F67" i="24" s="1"/>
  <c r="E97" i="24" l="1"/>
  <c r="F93" i="24"/>
  <c r="F97" i="24" l="1"/>
  <c r="E101" i="24"/>
  <c r="F101" i="24" s="1"/>
  <c r="E110" i="24" l="1"/>
  <c r="F111" i="24"/>
  <c r="F112" i="24"/>
  <c r="D113" i="24"/>
  <c r="D110" i="24" s="1"/>
  <c r="F114" i="24"/>
  <c r="F115" i="24"/>
  <c r="E117" i="24"/>
  <c r="F118" i="24"/>
  <c r="F119" i="24"/>
  <c r="D120" i="24"/>
  <c r="D117" i="24" s="1"/>
  <c r="F121" i="24"/>
  <c r="D123" i="24"/>
  <c r="E123" i="24" s="1"/>
  <c r="F126" i="24"/>
  <c r="F128" i="24"/>
  <c r="D130" i="24"/>
  <c r="E130" i="24"/>
  <c r="F131" i="24"/>
  <c r="F132" i="24"/>
  <c r="F133" i="24"/>
  <c r="E135" i="24"/>
  <c r="E144" i="24" s="1"/>
  <c r="F136" i="24"/>
  <c r="F137" i="24"/>
  <c r="D138" i="24"/>
  <c r="D135" i="24" s="1"/>
  <c r="F139" i="24"/>
  <c r="F140" i="24"/>
  <c r="F141" i="24"/>
  <c r="F143" i="24"/>
  <c r="F113" i="24" l="1"/>
  <c r="F138" i="24"/>
  <c r="F130" i="24"/>
  <c r="F120" i="24"/>
  <c r="F135" i="24"/>
  <c r="F123" i="24"/>
  <c r="E124" i="24"/>
  <c r="F117" i="24"/>
  <c r="D124" i="24"/>
  <c r="F110" i="24"/>
  <c r="D144" i="24"/>
  <c r="F144" i="24" s="1"/>
  <c r="E220" i="24"/>
  <c r="F220" i="24" s="1"/>
  <c r="F219" i="24"/>
  <c r="E218" i="24"/>
  <c r="F218" i="24" s="1"/>
  <c r="F217" i="24"/>
  <c r="F216" i="24"/>
  <c r="E215" i="24"/>
  <c r="F215" i="24" s="1"/>
  <c r="F214" i="24"/>
  <c r="F213" i="24"/>
  <c r="D212" i="24"/>
  <c r="F210" i="24"/>
  <c r="F209" i="24"/>
  <c r="F208" i="24"/>
  <c r="E207" i="24"/>
  <c r="D207" i="24"/>
  <c r="F205" i="24"/>
  <c r="F203" i="24"/>
  <c r="E200" i="24"/>
  <c r="D200" i="24"/>
  <c r="F198" i="24"/>
  <c r="E197" i="24"/>
  <c r="F197" i="24" s="1"/>
  <c r="E196" i="24"/>
  <c r="F196" i="24" s="1"/>
  <c r="F195" i="24"/>
  <c r="D194" i="24"/>
  <c r="F192" i="24"/>
  <c r="E191" i="24"/>
  <c r="E190" i="24"/>
  <c r="F190" i="24" s="1"/>
  <c r="F189" i="24"/>
  <c r="F188" i="24"/>
  <c r="D187" i="24"/>
  <c r="F124" i="24" l="1"/>
  <c r="D221" i="24"/>
  <c r="E187" i="24"/>
  <c r="F187" i="24" s="1"/>
  <c r="F200" i="24"/>
  <c r="F207" i="24"/>
  <c r="E212" i="24"/>
  <c r="F212" i="24" s="1"/>
  <c r="D201" i="24"/>
  <c r="E194" i="24"/>
  <c r="F194" i="24" s="1"/>
  <c r="F191" i="24"/>
  <c r="E221" i="24" l="1"/>
  <c r="F221" i="24" s="1"/>
  <c r="E201" i="24"/>
  <c r="F201" i="24" s="1"/>
  <c r="I69" i="19" l="1"/>
  <c r="I78" i="18" l="1"/>
  <c r="H78" i="18"/>
  <c r="U49" i="22" l="1"/>
  <c r="U56" i="22"/>
  <c r="W56" i="22" s="1"/>
  <c r="U55" i="22"/>
  <c r="W55" i="22" s="1"/>
  <c r="U54" i="22"/>
  <c r="W54" i="22" s="1"/>
  <c r="U53" i="22"/>
  <c r="W53" i="22" s="1"/>
  <c r="U52" i="22"/>
  <c r="W52" i="22" s="1"/>
  <c r="U51" i="22"/>
  <c r="W51" i="22" s="1"/>
  <c r="U50" i="22"/>
  <c r="W50" i="22" s="1"/>
  <c r="W49" i="22"/>
  <c r="U48" i="22"/>
  <c r="W48" i="22" s="1"/>
  <c r="U47" i="22"/>
  <c r="W47" i="22" s="1"/>
  <c r="U46" i="22"/>
  <c r="W46" i="22" s="1"/>
  <c r="U45" i="22"/>
  <c r="W45" i="22" s="1"/>
  <c r="U44" i="22"/>
  <c r="W44" i="22" s="1"/>
  <c r="U43" i="22"/>
  <c r="W43" i="22" s="1"/>
  <c r="U42" i="22"/>
  <c r="W42" i="22" s="1"/>
  <c r="U41" i="22"/>
  <c r="W41" i="22" s="1"/>
  <c r="U40" i="22"/>
  <c r="W40" i="22" s="1"/>
  <c r="U39" i="22"/>
  <c r="U37" i="22"/>
  <c r="W37" i="22" s="1"/>
  <c r="U36" i="22"/>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L59" i="22"/>
  <c r="L60" i="22" s="1"/>
  <c r="M59" i="22"/>
  <c r="M60" i="22" s="1"/>
  <c r="N59" i="22"/>
  <c r="N60" i="22" s="1"/>
  <c r="O59" i="22"/>
  <c r="O60" i="22" s="1"/>
  <c r="P59" i="22"/>
  <c r="P60" i="22" s="1"/>
  <c r="Q59" i="22"/>
  <c r="Q60" i="22" s="1"/>
  <c r="R59" i="22"/>
  <c r="R60" i="22" s="1"/>
  <c r="S59" i="22"/>
  <c r="S60" i="22" s="1"/>
  <c r="T59" i="22"/>
  <c r="T60" i="22" s="1"/>
  <c r="V59" i="22"/>
  <c r="V60" i="22" s="1"/>
  <c r="J60" i="22"/>
  <c r="K60" i="22"/>
  <c r="I61" i="22"/>
  <c r="J61" i="22"/>
  <c r="K61" i="22"/>
  <c r="L61" i="22"/>
  <c r="M61" i="22"/>
  <c r="N61" i="22"/>
  <c r="O61" i="22"/>
  <c r="P61" i="22"/>
  <c r="Q61" i="22"/>
  <c r="R61" i="22"/>
  <c r="S61" i="22"/>
  <c r="T61" i="22"/>
  <c r="V61" i="22"/>
  <c r="H61" i="22"/>
  <c r="H59" i="22"/>
  <c r="H60" i="22" s="1"/>
  <c r="V38" i="22"/>
  <c r="V57" i="22" s="1"/>
  <c r="U61" i="22" l="1"/>
  <c r="W61" i="22"/>
  <c r="W33" i="22"/>
  <c r="U33" i="22"/>
  <c r="W31" i="22"/>
  <c r="W32" i="22" s="1"/>
  <c r="U31" i="22"/>
  <c r="U32" i="22" s="1"/>
  <c r="W59" i="22"/>
  <c r="W39" i="22"/>
  <c r="U59" i="22"/>
  <c r="U60" i="22" s="1"/>
  <c r="W36" i="22"/>
  <c r="I10" i="22"/>
  <c r="I29" i="22" s="1"/>
  <c r="I35" i="22" s="1"/>
  <c r="I38" i="22" s="1"/>
  <c r="I57" i="22" s="1"/>
  <c r="J10" i="22"/>
  <c r="J29" i="22" s="1"/>
  <c r="J35" i="22" s="1"/>
  <c r="J38" i="22" s="1"/>
  <c r="J57" i="22" s="1"/>
  <c r="K10" i="22"/>
  <c r="K29" i="22" s="1"/>
  <c r="K35" i="22" s="1"/>
  <c r="K38" i="22" s="1"/>
  <c r="K57" i="22" s="1"/>
  <c r="L10" i="22"/>
  <c r="L29" i="22" s="1"/>
  <c r="L35" i="22" s="1"/>
  <c r="L38" i="22" s="1"/>
  <c r="L57" i="22" s="1"/>
  <c r="M10" i="22"/>
  <c r="M29" i="22" s="1"/>
  <c r="M35" i="22" s="1"/>
  <c r="M38" i="22" s="1"/>
  <c r="M57" i="22" s="1"/>
  <c r="N10" i="22"/>
  <c r="N29" i="22" s="1"/>
  <c r="N35" i="22" s="1"/>
  <c r="N38" i="22" s="1"/>
  <c r="N57" i="22" s="1"/>
  <c r="O10" i="22"/>
  <c r="O29" i="22" s="1"/>
  <c r="O35" i="22" s="1"/>
  <c r="O38" i="22" s="1"/>
  <c r="O57" i="22" s="1"/>
  <c r="P10" i="22"/>
  <c r="P29" i="22" s="1"/>
  <c r="P35" i="22" s="1"/>
  <c r="P38" i="22" s="1"/>
  <c r="P57" i="22" s="1"/>
  <c r="Q10" i="22"/>
  <c r="Q29" i="22" s="1"/>
  <c r="Q35" i="22" s="1"/>
  <c r="Q38" i="22" s="1"/>
  <c r="Q57" i="22" s="1"/>
  <c r="R10" i="22"/>
  <c r="R29" i="22" s="1"/>
  <c r="R35" i="22" s="1"/>
  <c r="R38" i="22" s="1"/>
  <c r="R57" i="22" s="1"/>
  <c r="S10" i="22"/>
  <c r="S29" i="22" s="1"/>
  <c r="S35" i="22" s="1"/>
  <c r="S38" i="22" s="1"/>
  <c r="S57" i="22" s="1"/>
  <c r="T10" i="22"/>
  <c r="T29" i="22" s="1"/>
  <c r="T35" i="22" s="1"/>
  <c r="T38" i="22" s="1"/>
  <c r="T57" i="22" s="1"/>
  <c r="U10" i="22"/>
  <c r="U29" i="22" s="1"/>
  <c r="V10" i="22"/>
  <c r="V29" i="22" s="1"/>
  <c r="W10" i="22"/>
  <c r="W29" i="22" s="1"/>
  <c r="H10" i="22"/>
  <c r="H29" i="22" s="1"/>
  <c r="H35" i="22" s="1"/>
  <c r="I46" i="21"/>
  <c r="H46" i="21"/>
  <c r="I40" i="21"/>
  <c r="H40" i="21"/>
  <c r="W60" i="22" l="1"/>
  <c r="H38" i="22"/>
  <c r="H57" i="22" s="1"/>
  <c r="U35" i="22"/>
  <c r="I47" i="21"/>
  <c r="H47" i="21"/>
  <c r="I33" i="21"/>
  <c r="I27" i="21"/>
  <c r="H33" i="21"/>
  <c r="H27" i="21"/>
  <c r="I16" i="21"/>
  <c r="I19" i="21" s="1"/>
  <c r="H16" i="21"/>
  <c r="H19" i="21" s="1"/>
  <c r="I54" i="20"/>
  <c r="H54" i="20"/>
  <c r="I48" i="20"/>
  <c r="H48" i="20"/>
  <c r="I41" i="20"/>
  <c r="H41" i="20"/>
  <c r="I35" i="20"/>
  <c r="H35" i="20"/>
  <c r="I19" i="20"/>
  <c r="H19" i="20"/>
  <c r="H9" i="20"/>
  <c r="H18" i="20" s="1"/>
  <c r="I9" i="20"/>
  <c r="I18" i="20" s="1"/>
  <c r="H24" i="20" l="1"/>
  <c r="H27" i="20" s="1"/>
  <c r="W35" i="22"/>
  <c r="W38" i="22" s="1"/>
  <c r="W57" i="22" s="1"/>
  <c r="U38" i="22"/>
  <c r="U57" i="22" s="1"/>
  <c r="H55" i="20"/>
  <c r="I55" i="20"/>
  <c r="I24" i="20"/>
  <c r="I27" i="20" s="1"/>
  <c r="I42" i="20"/>
  <c r="I34" i="21"/>
  <c r="I49" i="21" s="1"/>
  <c r="I51" i="21" s="1"/>
  <c r="H42" i="20"/>
  <c r="H34" i="21"/>
  <c r="H49" i="21" s="1"/>
  <c r="H51" i="21" s="1"/>
  <c r="I102" i="19"/>
  <c r="H102" i="19"/>
  <c r="I89" i="19"/>
  <c r="I99" i="19" s="1"/>
  <c r="H89" i="19"/>
  <c r="H99" i="19" s="1"/>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H57" i="20" l="1"/>
  <c r="H59" i="20" s="1"/>
  <c r="I57" i="20"/>
  <c r="I59" i="20" s="1"/>
  <c r="H59" i="19"/>
  <c r="I59" i="19"/>
  <c r="H75" i="18"/>
  <c r="H131" i="18" s="1"/>
  <c r="H13" i="19"/>
  <c r="H60" i="19" s="1"/>
  <c r="H44" i="18"/>
  <c r="I75" i="18"/>
  <c r="I131" i="18" s="1"/>
  <c r="I13" i="19"/>
  <c r="I60" i="19" s="1"/>
  <c r="I44" i="18"/>
  <c r="I38" i="18"/>
  <c r="H38" i="18"/>
  <c r="I27" i="18"/>
  <c r="H27" i="18"/>
  <c r="I17" i="18"/>
  <c r="H10" i="18"/>
  <c r="I10" i="18"/>
  <c r="H9" i="18" l="1"/>
  <c r="H72" i="18" s="1"/>
  <c r="I63" i="19"/>
  <c r="H62" i="19"/>
  <c r="I62" i="19"/>
  <c r="H63" i="19"/>
  <c r="H61" i="19"/>
  <c r="I61" i="19"/>
  <c r="I9" i="18"/>
  <c r="I72" i="18" s="1"/>
  <c r="H66" i="19" l="1"/>
  <c r="H85" i="19" s="1"/>
  <c r="H84" i="19" s="1"/>
  <c r="H88" i="19" s="1"/>
  <c r="H100" i="19" s="1"/>
  <c r="H67" i="19"/>
  <c r="I66" i="19"/>
  <c r="I85" i="19" s="1"/>
  <c r="I84" i="19" s="1"/>
  <c r="I88" i="19" s="1"/>
  <c r="I100" i="19" s="1"/>
  <c r="I67" i="19"/>
  <c r="I65" i="19"/>
  <c r="H65" i="19"/>
</calcChain>
</file>

<file path=xl/sharedStrings.xml><?xml version="1.0" encoding="utf-8"?>
<sst xmlns="http://schemas.openxmlformats.org/spreadsheetml/2006/main" count="1060" uniqueCount="703">
  <si>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</si>
  <si>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</si>
  <si>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</si>
  <si>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</si>
  <si>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</si>
  <si>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</si>
  <si>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</si>
  <si>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</si>
  <si>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</si>
  <si>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</si>
  <si>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</si>
  <si>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</si>
  <si>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</si>
  <si>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</si>
  <si>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</si>
  <si>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</si>
  <si>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</si>
  <si>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</si>
  <si>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</si>
  <si>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</si>
  <si>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</si>
  <si>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</si>
  <si>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</si>
  <si>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</si>
  <si>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</si>
  <si>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</si>
  <si>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</si>
  <si>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</si>
  <si>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</si>
  <si>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</si>
  <si>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</si>
  <si>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</si>
  <si>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</si>
  <si>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</si>
  <si>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</si>
  <si>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</si>
  <si>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</si>
  <si>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</si>
  <si>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</si>
  <si>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</si>
  <si>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</si>
  <si>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</si>
  <si>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</si>
  <si>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</si>
  <si>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</si>
  <si>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</si>
  <si>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</si>
  <si>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</si>
  <si>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</si>
  <si>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</si>
  <si>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</si>
  <si>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</si>
  <si>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</si>
  <si>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</si>
  <si>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</si>
  <si>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</si>
  <si>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</si>
  <si>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</si>
  <si>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</si>
  <si>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</si>
  <si>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</si>
  <si>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</si>
  <si>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</si>
  <si>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</si>
  <si>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</si>
  <si>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</si>
  <si>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</si>
  <si>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</si>
  <si>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</si>
  <si>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</si>
  <si>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</si>
  <si>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</si>
  <si>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</si>
  <si>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</si>
  <si>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</si>
  <si>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</si>
  <si>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</si>
  <si>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</si>
  <si>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</si>
  <si>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</si>
  <si>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</si>
  <si>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</si>
  <si>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</si>
  <si>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</si>
  <si>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</si>
  <si>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</si>
  <si>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</si>
  <si>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</si>
  <si>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</si>
  <si>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</si>
  <si>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</si>
  <si>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</si>
  <si>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</si>
  <si>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</si>
  <si>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</si>
  <si>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</si>
  <si>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</si>
  <si>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</si>
  <si>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</si>
  <si>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</si>
  <si>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</si>
  <si>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</si>
  <si>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</si>
  <si>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</si>
  <si>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</si>
  <si>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</si>
  <si>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</si>
  <si>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</si>
  <si>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</si>
  <si>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</si>
  <si>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</si>
  <si>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</si>
  <si>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</si>
  <si>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</si>
  <si>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</si>
  <si>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</si>
  <si>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</si>
  <si>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</si>
  <si>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</si>
  <si>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</si>
  <si>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</si>
  <si>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</si>
  <si>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</si>
  <si>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</si>
  <si>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</si>
  <si>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</si>
  <si>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</si>
  <si>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</si>
  <si>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</si>
  <si>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</si>
  <si>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</si>
  <si>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</si>
  <si>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</si>
  <si>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</si>
  <si>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</si>
  <si>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</si>
  <si>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</si>
  <si>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</si>
  <si>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</si>
  <si>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</si>
  <si>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</si>
  <si>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</si>
  <si>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</si>
  <si>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</si>
  <si>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</si>
  <si>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</si>
  <si>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</si>
  <si>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</si>
  <si>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</si>
  <si>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</si>
  <si>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</si>
  <si>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</si>
  <si>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</si>
  <si>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</si>
  <si>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</si>
  <si>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</si>
  <si>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</si>
  <si>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</si>
  <si>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</si>
  <si>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</si>
  <si>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</si>
  <si>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</si>
  <si>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</si>
  <si>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</si>
  <si>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</si>
  <si>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</si>
  <si>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</si>
  <si>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</si>
  <si>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</si>
  <si>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</si>
  <si>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</si>
  <si>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</si>
  <si>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</si>
  <si>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</si>
  <si>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</si>
  <si>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</si>
  <si>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</si>
  <si>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</si>
  <si>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</si>
  <si>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</si>
  <si>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</si>
  <si>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</si>
  <si>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</si>
  <si>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</si>
  <si>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</si>
  <si>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</si>
  <si>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</si>
  <si>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</si>
  <si>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</si>
  <si>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</si>
  <si>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</si>
  <si>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</si>
  <si>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</si>
  <si>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</si>
  <si>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</si>
  <si>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</si>
  <si>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</si>
  <si>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</si>
  <si>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</si>
  <si>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</si>
  <si>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</si>
  <si>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</si>
  <si>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</si>
  <si>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</si>
  <si>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</si>
  <si>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</si>
  <si>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</si>
  <si>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</si>
  <si>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</si>
  <si>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</si>
  <si>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</si>
  <si>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</si>
  <si>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</si>
  <si>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</si>
  <si>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</si>
  <si>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</si>
  <si>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</si>
  <si>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</si>
  <si>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</si>
  <si>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</si>
  <si>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</si>
  <si>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</si>
  <si>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</si>
  <si>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</si>
  <si>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</si>
  <si>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</si>
  <si>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</si>
  <si>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</si>
  <si>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</si>
  <si>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</si>
  <si>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</si>
  <si>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</si>
  <si>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</si>
  <si>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</si>
  <si>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</si>
  <si>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</si>
  <si>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</si>
  <si>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</si>
  <si>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</si>
  <si>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</si>
  <si>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</si>
  <si>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</si>
  <si>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</si>
  <si>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</si>
  <si>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</si>
  <si>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</si>
  <si>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</si>
  <si>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</si>
  <si>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</si>
  <si>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</si>
  <si>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</si>
  <si>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</si>
  <si>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</si>
  <si>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</si>
  <si>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</si>
  <si>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</si>
  <si>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</si>
  <si>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</si>
  <si>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</si>
  <si>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</si>
  <si>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</si>
  <si>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</si>
  <si>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</si>
  <si>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</si>
  <si>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</si>
  <si>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</si>
  <si>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</si>
  <si>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</si>
  <si>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</si>
  <si>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</si>
  <si>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</si>
  <si>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</si>
  <si>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</si>
  <si>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</si>
  <si>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</si>
  <si>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</si>
  <si>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</si>
  <si>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</si>
  <si>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</si>
  <si>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</si>
  <si>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</si>
  <si>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</si>
  <si>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</si>
  <si>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</si>
  <si>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</si>
  <si>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</si>
  <si>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</si>
  <si>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</si>
  <si>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</si>
  <si>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</si>
  <si>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</si>
  <si>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</si>
  <si>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</si>
  <si>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</si>
  <si>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</si>
  <si>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</si>
  <si>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</si>
  <si>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</si>
  <si>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</si>
  <si>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</si>
  <si>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</si>
  <si>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</si>
  <si>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</si>
  <si>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</si>
  <si>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</si>
  <si>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</si>
  <si>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</si>
  <si>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</si>
  <si>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</si>
  <si>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</si>
  <si>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</si>
  <si>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</si>
  <si>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</si>
  <si>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</si>
  <si>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</si>
  <si>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</si>
  <si>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</si>
  <si>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</si>
  <si>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</si>
  <si>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</si>
  <si>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</si>
  <si>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</si>
  <si>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</si>
  <si>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</si>
  <si>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</si>
  <si>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</si>
  <si>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</si>
  <si>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</si>
  <si>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</si>
  <si>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</si>
  <si>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</si>
  <si>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</si>
  <si>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</si>
  <si>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</si>
  <si>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</si>
  <si>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</si>
  <si>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</si>
  <si>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</si>
  <si>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</si>
  <si>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</si>
  <si>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</si>
  <si>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</si>
  <si>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</si>
  <si>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</si>
  <si>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</si>
  <si>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</si>
  <si>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</si>
  <si>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</si>
  <si>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</si>
  <si>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</si>
  <si>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</si>
  <si>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</si>
  <si>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</si>
  <si>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</si>
  <si>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</si>
  <si>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</si>
  <si>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</si>
  <si>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</si>
  <si>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</si>
  <si>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</si>
  <si>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</si>
  <si>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</si>
  <si>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</si>
  <si>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</si>
  <si>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</si>
  <si>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</si>
  <si>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</si>
  <si>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</si>
  <si>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</si>
  <si>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</si>
  <si>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</si>
  <si>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</si>
  <si>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</si>
  <si>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</si>
  <si>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</si>
  <si>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</si>
  <si>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</si>
  <si>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</si>
  <si>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</si>
  <si>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</si>
  <si>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</si>
  <si>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</si>
  <si>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</si>
  <si>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</si>
  <si>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</si>
  <si>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</si>
  <si>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</si>
  <si>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</si>
  <si>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</si>
  <si>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</si>
  <si>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</si>
  <si>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</si>
  <si>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</si>
  <si>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</si>
  <si>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</si>
  <si>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</si>
  <si>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</si>
  <si>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</si>
  <si>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</si>
  <si>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</si>
  <si>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</si>
  <si>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</si>
  <si>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</si>
  <si>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</si>
  <si>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</si>
  <si>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</si>
  <si>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</si>
  <si>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</si>
  <si>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</si>
  <si>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</si>
  <si>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</si>
  <si>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</si>
  <si>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</si>
  <si>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</si>
  <si>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</si>
  <si>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</si>
  <si>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</si>
  <si>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</si>
  <si>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</si>
  <si>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</si>
  <si>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</si>
  <si>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</si>
  <si>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</si>
  <si>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</si>
  <si>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</si>
  <si>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</si>
  <si>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</si>
  <si>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</si>
  <si>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</si>
  <si>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</si>
  <si>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Obveznik: Valamar Riviera d.d.</t>
  </si>
  <si>
    <t>30577</t>
  </si>
  <si>
    <t>Valamar Riviera d.d.</t>
  </si>
  <si>
    <t>Poreč</t>
  </si>
  <si>
    <t>Stancija Kaligari 1</t>
  </si>
  <si>
    <t>uprava@riviera.hr</t>
  </si>
  <si>
    <t>www.valamar-riviera.com</t>
  </si>
  <si>
    <t>Sopta Anka</t>
  </si>
  <si>
    <t>052 408 188</t>
  </si>
  <si>
    <t>anka.sopta@riviera.hr</t>
  </si>
  <si>
    <t>Ernst &amp; Young d.o.o.</t>
  </si>
  <si>
    <t>Berislav Horvat</t>
  </si>
  <si>
    <t>Obveznik:  Valamar Riviera d.d.</t>
  </si>
  <si>
    <t>529900DUWS1DGNEK4C68</t>
  </si>
  <si>
    <t>HR</t>
  </si>
  <si>
    <t>stanje na dan 31.12.2019.</t>
  </si>
  <si>
    <t>u razdoblju 1.1.2019. do 31.12.2019.</t>
  </si>
  <si>
    <t>Rekapitulacija usklada GFI-POD bilance za 2018. godinu</t>
  </si>
  <si>
    <t>DRUŠTVO</t>
  </si>
  <si>
    <t>BILANCA
stanje na dan 31.12.2018
(u tisućama kuna)</t>
  </si>
  <si>
    <t>AOP oznaka</t>
  </si>
  <si>
    <t>GFI-POD
objavljeno</t>
  </si>
  <si>
    <t>GFI-POD
reklasificirano</t>
  </si>
  <si>
    <t>Razlika</t>
  </si>
  <si>
    <t>Objašnjenje</t>
  </si>
  <si>
    <t>DUGOTRAJNA IMOVINA (AOP 003+010+020+031+036)</t>
  </si>
  <si>
    <t>002</t>
  </si>
  <si>
    <t xml:space="preserve">  I. Nematerijalna imovina</t>
  </si>
  <si>
    <t>003</t>
  </si>
  <si>
    <t xml:space="preserve">  II. Materijalna imovina</t>
  </si>
  <si>
    <t>010</t>
  </si>
  <si>
    <t xml:space="preserve">  III. Dugotrajna financijska imovina</t>
  </si>
  <si>
    <t>020</t>
  </si>
  <si>
    <t>HRK 147 tis. je reklasificirano iz stavke "Dugotrajnih potraživanja" (AOP 031) u stavku "Dugotrajna financijska imovina" (AOP 020).</t>
  </si>
  <si>
    <t xml:space="preserve">  IV. Potraživanja</t>
  </si>
  <si>
    <t>031</t>
  </si>
  <si>
    <t xml:space="preserve">  V. Odgođena porezna imovina</t>
  </si>
  <si>
    <t>036</t>
  </si>
  <si>
    <t>KRATKOTRAJNA IMOVINA (AOP 038+046+053+063)</t>
  </si>
  <si>
    <t>037</t>
  </si>
  <si>
    <t xml:space="preserve">  I. Zalihe</t>
  </si>
  <si>
    <t>038</t>
  </si>
  <si>
    <t xml:space="preserve">  II. Potraživanja</t>
  </si>
  <si>
    <t>046</t>
  </si>
  <si>
    <r>
      <t>HRK 365 tis. je reklasificirano iz stavke "Kratkotrajna potraživanja" (AOP 046) u stavku "Kratkotrajna financijska imovina" (AOP 053).
HRK 650 tis. je reklasificirano iz stavke "Kratkotrajna potraživanja" (AOP 046) u stavku</t>
    </r>
    <r>
      <rPr>
        <sz val="9"/>
        <rFont val="Arial"/>
        <family val="2"/>
        <charset val="238"/>
      </rPr>
      <t xml:space="preserve"> "Ostale kratkoročne obveze" (AOP 121).</t>
    </r>
  </si>
  <si>
    <t xml:space="preserve">  III. Kratkotrajna financijska imovina</t>
  </si>
  <si>
    <t>053</t>
  </si>
  <si>
    <t>HRK 365 tis. je reklasificirano iz stavke "Kratkotrajna potraživanja" (AOP 046) u stavku "Kratkotrajna financijska imovina" (AOP 053).</t>
  </si>
  <si>
    <t xml:space="preserve">  IV. Novac u banci i blagajni</t>
  </si>
  <si>
    <t>063</t>
  </si>
  <si>
    <t>PLAĆENI TROŠKOVI BUDUĆEG RAZDOBLJA I OBRAČUNATI PRIHODI</t>
  </si>
  <si>
    <t>UKUPNO AKTIVA</t>
  </si>
  <si>
    <r>
      <t xml:space="preserve">HRK 650 tis. je reklasificirano iz stavke "Kratkotrajna potraživanja" (AOP 046) u stavku </t>
    </r>
    <r>
      <rPr>
        <b/>
        <sz val="9"/>
        <rFont val="Arial"/>
        <family val="2"/>
        <charset val="238"/>
      </rPr>
      <t>"Ostale kratkoročne obveze" (AOP 121).</t>
    </r>
  </si>
  <si>
    <t>KAPITAL I REZERVE</t>
  </si>
  <si>
    <t>067</t>
  </si>
  <si>
    <t>REZERVIRANJA</t>
  </si>
  <si>
    <t>088</t>
  </si>
  <si>
    <t>HRK 48.755 tis. predstavlja reklasificiran dugoročni dio obveze za koncesijsku naknadu za turističko zemljište iz stavke "Odgođeno plaćanje troškova i prihod budućeg razdoblja" (AOP 122) u stavku "Druga rezerviranja" (AOP 094).</t>
  </si>
  <si>
    <t>DUGOROČNE OBVEZE (AOP 101+105+106)</t>
  </si>
  <si>
    <t>095</t>
  </si>
  <si>
    <t xml:space="preserve">  I. Obveze prema bankama i drugim financijskim institucijama</t>
  </si>
  <si>
    <t>101</t>
  </si>
  <si>
    <t xml:space="preserve">  II. Ostale dugoročne obveze</t>
  </si>
  <si>
    <t>105</t>
  </si>
  <si>
    <t>HRK 2.454 tis. predstavlja reklasificiran kratkoročni dio obveze štićenja kamatne stope po dugoročnim kreditima iz stavke "Ostale dugoročne obveze" (AOP 105) u stavku "Ostale kratkoročne obveze" (AOP 121).</t>
  </si>
  <si>
    <t xml:space="preserve">  III. Odgođena porezna obveza</t>
  </si>
  <si>
    <t>106</t>
  </si>
  <si>
    <t>KRATKOROČNE OBVEZE (AOP 108+113+114+115+117+118+119+121)</t>
  </si>
  <si>
    <t>107</t>
  </si>
  <si>
    <t>113</t>
  </si>
  <si>
    <t xml:space="preserve">  II. Obveze za predujmove</t>
  </si>
  <si>
    <t>114</t>
  </si>
  <si>
    <t xml:space="preserve">  III. Obveze prema prema poduzetnicima unutar grupe i obveze prema dobavljačima</t>
  </si>
  <si>
    <t>108 i 115</t>
  </si>
  <si>
    <t xml:space="preserve">  IV. Obveze prema zaposlenicima</t>
  </si>
  <si>
    <t>117</t>
  </si>
  <si>
    <t xml:space="preserve">  V. Obveze za poreze, doprinose i slična davanja</t>
  </si>
  <si>
    <t>118</t>
  </si>
  <si>
    <t xml:space="preserve">  VI. Obveze s osnove udjela u rezultatu i ostale kratkoročne obveze</t>
  </si>
  <si>
    <t>119 i 121</t>
  </si>
  <si>
    <t>HRK 2.454 tis. predstavlja reklasificiran kratkoročni dio obveze štićenja kamatne stope po dugoročnim kreditima iz stavke "Ostale dugoročne obveze" (AOP 105) u stavku "Ostale kratkoročne obveze" (AOP 121).
HRK 650 tis. je reklasificirano iz stavke "Kratkotrajna potraživanja" (AOP 046) u stavku "Ostale kratkoročne obveze" (AOP 121).</t>
  </si>
  <si>
    <t>ODGOĐENO PLAĆANJE TROŠKOVA I PRIHOD BUDUĆEGA RAZDOBLJA</t>
  </si>
  <si>
    <t>122</t>
  </si>
  <si>
    <t>UKUPNO PASIVA</t>
  </si>
  <si>
    <t>Rekapitulacija usporedbe GFI-POD reklasificirane bilance i bilance iz Revidiranih izvještaja za 2018. godinu</t>
  </si>
  <si>
    <t>GFI-POD BILANCA
stanje na dan 31.12.2018
(u tisućama kuna)</t>
  </si>
  <si>
    <t>GFI-POD
AOP
oznaka</t>
  </si>
  <si>
    <t>REVIDIRANI IZVJEŠTAJ
Bilješka</t>
  </si>
  <si>
    <t>Reklasificirani
GFI-POD</t>
  </si>
  <si>
    <t>Revidirani izvještaj</t>
  </si>
  <si>
    <t>DUGOTRAJNA IMOVINA (AOP 003+010+020+036)</t>
  </si>
  <si>
    <t>14+15+16+17+
20+dio 21+25</t>
  </si>
  <si>
    <t>16</t>
  </si>
  <si>
    <t>14+15</t>
  </si>
  <si>
    <t>GFI-POD stavka "Materijalna imovina" (AOP 010; HRK 3.956.425 tis.) je u Revidiranom izvještaju iskazana u stavkama "Nekretnine, postrojenja i oprema" (Bilješka 14 u usporedivom iznosu HRK 3.946.785 tis.) te "Ulaganja u nekretnine" (Bilješka 15 u usporedivom iznosu HRK 9.640 tis.).</t>
  </si>
  <si>
    <t>17+20+21</t>
  </si>
  <si>
    <t>GFI-POD stavka "Financijska imovina" (AOP 020; HRK 636.006 tis.) je u Revidiranom izvještaju iskazana u stavkama "Ulaganja u ovisna društva (Bilješka 17 u usporedivom iznosu HRK 616.201 tis.), "Financijska imovina" (Bilješka 20 u usporedivom iznosu HRK 4.100 tis.) te u dugoročnom dijelu stavke "Krediti i depoziti" (Bilješka 21 u usporedivom iznosu HRK 15.706 tis.).</t>
  </si>
  <si>
    <t>Dio 23</t>
  </si>
  <si>
    <t>25</t>
  </si>
  <si>
    <t>Dio 21+22+
dio 23+26</t>
  </si>
  <si>
    <t>Obzirom na drukčiji prikaz, a radi usporedivosti GFI-POD i Revidiranog izvještaja nužno je zbirno promatrati GFI-POD stavke "Kratkotrajna imovina" (AOP 037; HRK 228.780 tis.) i "Plaćeni troškovi budućeg razdoblja i obračunati prihodi" (AOP 064; HRK 24.218 tis.) u odnosu na stavku "Kratkotrajna imovina" Revidiranog izvješća (HRK 252.998 tis.).</t>
  </si>
  <si>
    <t>22</t>
  </si>
  <si>
    <t xml:space="preserve">  III. Financijska imovina</t>
  </si>
  <si>
    <t>Dio 21</t>
  </si>
  <si>
    <t>GFI-POD stavka "Financijska imovina" (AOP 053; HRK 393 tis.) je u Revidiranom izvještaju iskazana u stavci "Krediti i depoziti" - kratkoročni dio (Bilješka 21 u usporedivom iznosu HRK 393 tis.).</t>
  </si>
  <si>
    <t>26</t>
  </si>
  <si>
    <t>GFI-POD stavka "Novac u banci i blagajni" (AOP 063; HRK 168.533 tis.) je u Revidiranom izvještaju iskazana u stavci "Novac i novčani ekvivalenti" (Bilješka 26 u usporedivom iznosu HRK 168.533 tis.).</t>
  </si>
  <si>
    <t>064</t>
  </si>
  <si>
    <t>27+28</t>
  </si>
  <si>
    <t>GFI-POD stavka "Kapital i rezerve" (AOP 067; HRK 2.474.761 tis.) je u Revidiranom izvještaju iskazana u stavci "Dionička glavnica" (Bilješke 27 i 28 u usporedivom iznosu HRK 2.474.761 tis.).</t>
  </si>
  <si>
    <t>Dio 32+ dio 31</t>
  </si>
  <si>
    <t>GFI-POD stavka "Rezerviranja" (AOP 088; HRK 84.454 tis.) je u Revidiranom izvještaju iskazana u dugoročnim obvezama u stavci "Rezerviranja" (Bilješka 32 u usporedivom iznosu HRK 35.699 tis.) i dugoročnim obvezama u stavci "Naknada za koncesije" (Bilješka 31 u usporedivom iznosu HRK 48.755 tis).</t>
  </si>
  <si>
    <t>dio 24+25+
dio 29</t>
  </si>
  <si>
    <t>Obzirom na drukčiji prikaz, a radi usporedivosti GFI-POD i Revidiranog izvještaja nužno je zbirno promatrati GFI-POD stavke "Dugoročne obveze" (AOP 095; HRK 1.999.147 tis.) i "Rezerviranja" (AOP 088; HRK 84.454 tis.) u odnosu na stavku "Dugoročne obveze" Revidiranog izvješća (HRK 2.083.601 tis.).</t>
  </si>
  <si>
    <t>Dio 29</t>
  </si>
  <si>
    <t>GFI-POD stavka "Obveze prema bankama i drugim financijskim institucijama" (AOP 101; HRK 1.978.758 tis.) je u Revidiranom izvještaju iskazana u dugoročnom dijelu stavke "Posudbe" (Bilješka 29 u usporedivom iznosu HRK 1.978.758 tis.).</t>
  </si>
  <si>
    <t>Dio 24</t>
  </si>
  <si>
    <t>dio 24+29+
dio 31</t>
  </si>
  <si>
    <t>Obzirom na drukčiji prikaz, a radi usporedivosti GFI-POD i Revidiranog izvještaja nužno je zbirno promatrati GFI-POD stavke "Kratkoročne obveze" (AOP 107; HRK 377.392 tis.) i "Odgođeno plaćanje troškova i prihod budućeg razdoblja" (AOP 122; HRK 62.504 tis.) u odnosu na stavke "Kratkoročne obveze" Revidiranog izvješća (HRK 439.896 tis.).</t>
  </si>
  <si>
    <r>
      <t>G</t>
    </r>
    <r>
      <rPr>
        <sz val="9"/>
        <rFont val="Arial"/>
        <family val="2"/>
        <charset val="238"/>
      </rPr>
      <t>FI-POD stavka "Obveze prema bankama i drugim financijskim institucijama" (AOP 113; HRK 203.359 tis.) je u Revidiranom izvještaju iskazana unutar kratkoročnog dijela stavke "Posudbe" (Bilješka 29; "Obveze po kreditima banaka"</t>
    </r>
    <r>
      <rPr>
        <sz val="9"/>
        <color theme="1"/>
        <rFont val="Arial"/>
        <family val="2"/>
        <charset val="238"/>
      </rPr>
      <t xml:space="preserve"> u </t>
    </r>
    <r>
      <rPr>
        <sz val="9"/>
        <rFont val="Arial"/>
        <family val="2"/>
        <charset val="238"/>
      </rPr>
      <t>usporedivom iznosu HRK 203.359 tis.).</t>
    </r>
  </si>
  <si>
    <t>Dio 31</t>
  </si>
  <si>
    <t xml:space="preserve">  III. Obveze prema  poduzetnicima unutar grupe i obveze prema dobavljačima</t>
  </si>
  <si>
    <t>Dio 24+
Dio 31</t>
  </si>
  <si>
    <t>Dio 31+
dio 32</t>
  </si>
  <si>
    <t>Rekapitulacija usporedbe GFI-POD bilance i nekonsolidirane bilance iz Revidiranih izvještaja za 2019. godinu</t>
  </si>
  <si>
    <t>GFI-POD BILANCA
stanje na dan 31.12.2019
(u tisućama kuna)</t>
  </si>
  <si>
    <t xml:space="preserve">
GFI-POD</t>
  </si>
  <si>
    <t>14+15+16+
17+dio 18b+
20+dio 21+25+dio 30</t>
  </si>
  <si>
    <t>14+15+30</t>
  </si>
  <si>
    <t>GFI-POD stavka "Materijalna imovina" (AOP 010; HRK 4.247.237 tis.) je u Revidiranom izvještaju iskazana u stavkama "Nekretnine, postrojenja i oprema" (Bilješka 14 u usporedivom iznosu HRK 4.224.948 tis.), "Ulaganja u nekretnine" (Bilješka 15 u usporedivom iznosu HRK 6.449 tis.), te "Imovina s pravom korištenja" (Bilješka 30 u usporedivom iznosu HRK 15.839).</t>
  </si>
  <si>
    <t>17+dio18b+20+dio21</t>
  </si>
  <si>
    <t>GFI-POD stavka "Financijska imovina" (AOP 020; HRK 774.968 tis.) je u Revidiranom izvještaju iskazana u stavkama "Ulaganja u ovisna društva (Bilješka 17 u usporedivom iznosu HRK 727.328 tis.), "Udjel u pridruženom subjektu" (Bilješka 118b u usporedivom iznosu HRK 47.192 tis.), "Financijska imovina" (Bilješka 20 u usporedivom iznosu HRK 335 tis.) te u dugoročnom dijelu stavke "Krediti i depoziti" (Bilješka 21 u usporedivom iznosu HRK 113 tis.).</t>
  </si>
  <si>
    <t>Dio 21+22+
dio 23+dio 24+26</t>
  </si>
  <si>
    <t>Obzirom na drukčiji prikaz, a radi usporedivosti GFI-POD i Revidiranog izvještaja nužno je zbirno promatrati GFI-POD stavke "Kratkotrajna imovina" (AOP 037; HRK 299.370 tis.) i "Plaćeni troškovi budućeg razdoblja i obračunati prihodi" (AOP 064; HRK 17.875 tis.) u odnosu na stavku "Kratkotrajna imovina" Revidiranog izvješća (HRK 317.245 tis.).</t>
  </si>
  <si>
    <t>Dio 21+dio 24</t>
  </si>
  <si>
    <t>GFI-POD stavka "Novac u banci i blagajni" (AOP 063; HRK 247.849 tis.) je u Revidiranom izvještaju iskazana u stavci "Novac i novčani ekvivalenti" (Bilješka 26 u usporedivom iznosu HRK 247.849 tis.).</t>
  </si>
  <si>
    <t>GFI-POD stavka "Kapital i rezerve" (AOP 067; HRK 2.690.444 tis.) je u Revidiranom izvještaju iskazana u stavci "Dionička glavnica" (Bilješke 27 i 28 u usporedivom iznosu HRK 2.690.444 tis.).</t>
  </si>
  <si>
    <t>GFI-POD stavka "Rezerviranja" (AOP 088; HRK 99.092 tis.) je u Revidiranom izvještaju iskazana u dugoročnim obvezama u stavci "Rezerviranja" (Bilješka 32 u usporedivom iznosu HRK 42.638 tis.) i u dugoročnim obvezama stavke "Naknade za koncesije" (Bilješka 31 u usporedivom iznosu HRK 56.453).</t>
  </si>
  <si>
    <t>dio 24+25+
dio 29+dio 30+ dio 31 + dio 39</t>
  </si>
  <si>
    <t>GFI-POD stavka "Obveze prema bankama i drugim financijskim institucijama" (AOP 101; HRK 2.146.746 tis.) je u Revidiranom izvještaju iskazana u dugoročnom dijelu stavke "Posudbe" (Bilješka 29 u usporedivom iznosu HRK 2.146.746 tis.).</t>
  </si>
  <si>
    <t>Dio 24+
     dio 30 + dio 39</t>
  </si>
  <si>
    <r>
      <t>G</t>
    </r>
    <r>
      <rPr>
        <sz val="9"/>
        <rFont val="Arial"/>
        <family val="2"/>
        <charset val="238"/>
      </rPr>
      <t>FI-POD stavka "Obveze prema bankama i drugim financijskim institucijama" (AOP 113; HRK 257.434 tis.) je u Revidiranom izvještaju iskazana unutar kratkoročnog dijela stavke "Posudbe" (Bilješka 29; "Obveze po kreditima banaka"</t>
    </r>
    <r>
      <rPr>
        <sz val="9"/>
        <color theme="1"/>
        <rFont val="Arial"/>
        <family val="2"/>
        <charset val="238"/>
      </rPr>
      <t xml:space="preserve"> u </t>
    </r>
    <r>
      <rPr>
        <sz val="9"/>
        <rFont val="Arial"/>
        <family val="2"/>
        <charset val="238"/>
      </rPr>
      <t>usporedivom iznosu HRK 257.434 tis.).</t>
    </r>
  </si>
  <si>
    <t xml:space="preserve">Dio 24+ dio 30+
dio 31 </t>
  </si>
  <si>
    <t>123</t>
  </si>
  <si>
    <t>Rekapitulacija usporedbe GFI-POD računa dobiti i gubitka te nekonsolidiranog izvještaja o sveobuhvatnoj dobiti iz Revidiranog izvještaja za 2019. godinu</t>
  </si>
  <si>
    <t>GFI-POD RAČUN DOBITI I GUBITKA
u razdoblju od 1.1.2019. do 31.12.2019.
(u tisućama kuna)</t>
  </si>
  <si>
    <t>GFI-POD
AOP oznaka</t>
  </si>
  <si>
    <t>Revidirani izvještaj
Bilješka</t>
  </si>
  <si>
    <t>POSLOVNI PRIHODI (AOP 126+127+128+129+130)</t>
  </si>
  <si>
    <t>125</t>
  </si>
  <si>
    <t xml:space="preserve">  I. Prihodi od prodaje s poduzetnicima unutar grupe i prihodi od prodaje (izvan grupe)</t>
  </si>
  <si>
    <t>126+127</t>
  </si>
  <si>
    <t xml:space="preserve">  II. Prihodi na temelju upotrebe vlastitih proizvoda, roba i usluga, ostali poslovni prihodi s poduzetnicima unutar grupe te ostali poslovni prihodi (izvan grupe)</t>
  </si>
  <si>
    <t>128+129+130</t>
  </si>
  <si>
    <t>Dio 6+
dio 9+
dio 10</t>
  </si>
  <si>
    <t>POSLOVNI RASHODI (AOP 133+137+141+142+143+146+153)</t>
  </si>
  <si>
    <t>131</t>
  </si>
  <si>
    <t xml:space="preserve">  I. Materijalni troškovi</t>
  </si>
  <si>
    <t>133</t>
  </si>
  <si>
    <t>GFI-POD stavka "Materijalni troškovi" (AOP 133; HRK 540.847 tis.) je u Revidiranom izvještaju iskazana u stavci "Nabavna vrijednost materijala i usluga" (Bilješka 7 u usporedivom iznosu HRK 540.847 tis.).</t>
  </si>
  <si>
    <t xml:space="preserve">  II. Troškovi osoblja</t>
  </si>
  <si>
    <t>137</t>
  </si>
  <si>
    <t>Dio 8</t>
  </si>
  <si>
    <t>GFI-POD stavka "Troškovi osoblja" (AOP 137; HRK 506.080 tis.) je u Revidiranom izvještaju iskazana unutar stavke "Troškovi zaposlenih" (Bilješka 8; "Plaće - neto" HRK 313.347 tis., "Troškovi mirovinskog osiguranja" HRK 89.062 tis., "Troškovi zdravstvenog osiguranja" HRK 67.940 tis., "Ostalo (doprinosi i porezi)" HRK 35.731 tis.).
Napomena: Ukupan iznos stavke "Troškovi zaposlenih" Revidiranog izvješća (Bilješka 8) u iznosu HRK 594.133 tis. je iskazan u stavkama "Troškovi osoblja" (AOP 137; HRK 506.080 tis.), "Ostali troškovi" (AOP 142; HRK 83.371 tis.) i "Rezerviranja" (AOP 146; HRK 4.683 tis.).</t>
  </si>
  <si>
    <t xml:space="preserve">  III. Amortizacija</t>
  </si>
  <si>
    <t>141</t>
  </si>
  <si>
    <t>14+15+16+30</t>
  </si>
  <si>
    <t xml:space="preserve">  IV. Ostali troškovi</t>
  </si>
  <si>
    <t>142</t>
  </si>
  <si>
    <t>Dio 8+
dio 9</t>
  </si>
  <si>
    <t xml:space="preserve">  V. Vrijednosna usklađenja</t>
  </si>
  <si>
    <t>143</t>
  </si>
  <si>
    <t>Dio 9</t>
  </si>
  <si>
    <t xml:space="preserve">  VI. Rezerviranja</t>
  </si>
  <si>
    <t>146</t>
  </si>
  <si>
    <t xml:space="preserve">  VIII. Ostali poslovni rashodi</t>
  </si>
  <si>
    <t>153</t>
  </si>
  <si>
    <t>FINANCIJSKI PRIHODI</t>
  </si>
  <si>
    <t>154</t>
  </si>
  <si>
    <t>Dio 6+
dio 10+
dio 11</t>
  </si>
  <si>
    <t>FINANCIJSKI RASHODI</t>
  </si>
  <si>
    <t>165</t>
  </si>
  <si>
    <t>Dio 10+
dio 11</t>
  </si>
  <si>
    <t>UKUPNI PRIHODI (AOP 125+154)</t>
  </si>
  <si>
    <t>177</t>
  </si>
  <si>
    <t>UKUPNI RASHODI (AOP 131+165)</t>
  </si>
  <si>
    <t>178</t>
  </si>
  <si>
    <t>DOBIT ILI GUBITAK PRIJE OPOREZIVANJA (AOP 177-178)</t>
  </si>
  <si>
    <t>179</t>
  </si>
  <si>
    <t>POREZ NA DOBIT</t>
  </si>
  <si>
    <t>182</t>
  </si>
  <si>
    <t>DOBIT RAZDOBLJA (AOP 179-182)</t>
  </si>
  <si>
    <t>184</t>
  </si>
  <si>
    <t>Rekapitulacija usporedbe GFI-POD reklasificiranog računa dobiti i gubitka te nekonsolidiranog izvještaja o sveobuhvatnoj dobiti iz Revidiranog izvještaja za 2018. godinu</t>
  </si>
  <si>
    <t>GFI-POD RAČUN DOBITI I GUBITKA
u razdoblju od 1.1.2018. do 31.12.2018.
(u tisućama kuna)</t>
  </si>
  <si>
    <t>Obzirom na drukčiji prikaz, a radi usporedivosti GFI-POD i Revidiranog izvještaja nužno je zbirno promatrati GFI-POD stavke "Troškovi osoblja" (AOP 137; HRK 487.757 tis.), "Ostali troškovi" (AOP 142; HRK 158.197 tis.), "Vrijednosna usklađenja" (AOP 143; HRK 297 tis.), "Rezerviranja" (AOP 146; 5.979 tis.) i "Ostali poslovni rashodi" (AOP 153; HRK 12.470 tis.) u odnosu na stavke "Troškovi zaposlenih" (Bilješka 8; HRK 560.837 tis.) te "Ostali poslovni rashodi (Bilješka 9; HRK 103.863 tis., bez stavke "Naplata otpisanih potraživanja" u iznosu HRK -341 tis.) Revidiranog izvješća.</t>
  </si>
  <si>
    <t>GFI-POD stavka "Materijalni troškovi" (AOP 133; HRK 501.403 tis.) je u Revidiranom izvještaju iskazana u stavci "Nabavna vrijednost materijala i usluga" (Bilješka 7 u usporedivom iznosu HRK 501.403 tis.).</t>
  </si>
  <si>
    <t>GFI-POD stavka "Troškovi osoblja" (AOP 137; HRK 487.757 tis.) je u Revidiranom izvještaju iskazana unutar stavke "Troškovi zaposlenih" (Bilješka 8; "Plaće - neto" HRK 297.438 tis., "Troškovi mirovinskog osiguranja" HRK 83.908 tis., "Troškovi zdravstvenog osiguranja" HRK 67.621 tis., "Ostalo (doprinosi i porezi)" HRK 38.790 tis.).
Napomena: Ukupan iznos stavke "Troškovi zaposlenih" Revidiranog izvješća (Bilješka 8) u iznosu HRK 560.837 tis. je iskazan u stavkama "Troškovi osoblja" (AOP 137; HRK 487.757 tis.), "Ostali troškovi" (AOP 142; HRK 69.141 tis.) i "Rezerviranja" (AOP 146; HRK 3.939 tis.).</t>
  </si>
  <si>
    <t>14+15+16</t>
  </si>
  <si>
    <t>Rekapitulacija usklada GFI-POD Računa dobiti i gubitka za 2018. godinu</t>
  </si>
  <si>
    <t>HRK 1.793 tis. predstavlja iskazivanje prihoda/rashoda od prodaje imovine te prihoda/rashoda od ukidanja rezervacija sadržanih u stavci "Ostali poslovni prihodi (izvan grupe)" (AOP 130) sukladno neto metodologiji.
Napomena: Prethodno iskazano sukladno bruto metodologiji s protustavkama "Ostali troškovi" (AOP 142), "Ostali poslovni rashodi" (AOP 153) te "Financijski rashodi" (AOP 165).</t>
  </si>
  <si>
    <t>HRK 1.012 tis. predstavlja iskazivanje prihoda/rashoda od ukidanja rezervacija sadržanih u stavci "Ostali troškovi" (AOP 142) sukladno neto metodologiji.
Napomena: Prethodno iskazano sukladno bruto metodologiji s protustavkom "Ostali poslovni prihodi izvan grupe" (AOP 130).</t>
  </si>
  <si>
    <t>HRK 220 tis. predstavlja iskazivanje prihoda/rashoda od prodaje imovine sadržanih u stavci "Ostali poslovni rashodi" (AOP 153) sukladno neto metodologiji.
Napomena: Prethodno iskazano sukladno bruto metodologiji s protustavkom "Ostali poslovni prihodi (izvan grupe)" (AOP 130).</t>
  </si>
  <si>
    <t>HRK 21.736 tis. predstavlja iskazivanje sukladno neto metodologiji stavki "Tečajne razlike i ostali financijski prihodi" (AOP 162; HRK 17.040 tis.) te "Nerealizirani dobici (prihodi) od financijske imovine" (AOP 163; HRK 4.696 tis.).
Napomena: Prethodno iskazano sukladno bruto metodologiji s protustavkama Tečajne razlike i drugi rashodi" (AOP 149) te "Nerealizirani gubici (rashodi) od financijske imovine" (AOP 170).</t>
  </si>
  <si>
    <t>HRK 22.298 tis. predstavlja iskazivanje sukladno neto metodologiji stavki "Tečajne razlike i drugi rashodi" (AOP 169; HRK 17.040 tis.), "Nerealizirani gubici (rashodi) od financijske imovine" (AOP 170; HRK 4.696 tis.) te prihoda od ukidanja rezervacija sadržanih u stavci "Ostali financijski rashodi" (AOP 172; HRK 562 tis.).
Napomena: Prethodno iskazano sukladno bruto metodologiji s protustavkama "Tečajne razlike i ostali financijski prihodi" (AOP 162), "Nerealizirani dobici (prihodi) od financijske imovine" (AOP 163) te Ostali poslovni prihodi (izvan grupe)" (AOP 130).</t>
  </si>
  <si>
    <t>GFI-POD stavka "Financijska imovina" (AOP 053; HRK 671 tis.) je u Revidiranom izvještaju iskazana u stavci "Krediti i depoziti" - kratkoročni dio (Bilješka 21 u usporedivom iznosu HRK 531 tis.), te "Financijska imovina" (Bilješka 24 "Derivativni finan. instrumenti" u usporedivom iznosu HRK 140 tis.)</t>
  </si>
  <si>
    <r>
      <t xml:space="preserve">GFI-POD stavka "Potraživanja" (AOP 046; HRK 28.465 tis.) je u Revidiranom izvještaju iskazana unutar stavaka "Kupci i ostala potraživanja" (Bilješka 23; "Potraživanja od kupaca - neto" HRK 15.897 tis., "Potraživanja za više plaćeni PDV" HRK 9.616 tis., "Predujmovi dobavljačima" HRK 1.115 tis., "Potraživanja od zaposlenih" HRK 911 tis., "Potraživanja od državnih institucija" HRK 508 tis., te "Ostala kratkoročna potraživanja" HRK 417 tis.).
Napomena: Ukupna stavka "Kupci i ostala potraživanja" Revidiranog izvješća (Bilješka </t>
    </r>
    <r>
      <rPr>
        <sz val="9"/>
        <rFont val="Arial"/>
        <family val="2"/>
        <charset val="238"/>
      </rPr>
      <t>23</t>
    </r>
    <r>
      <rPr>
        <sz val="9"/>
        <color theme="1"/>
        <rFont val="Arial"/>
        <family val="2"/>
        <charset val="238"/>
      </rPr>
      <t>) u iznosu 46.339 tis. je iskazana u stavkama "Potraživanja" (AOP 046; HRK 28.465 tis.) te "Plaćeni troškovi budućeg razdoblja i obračunati prihodi" (AOP 064; HRK 17.875 tis.).</t>
    </r>
  </si>
  <si>
    <r>
      <t>GFI-POD stavka "Obveze za predujmove" (AOP 114; HRK 31.610 tis.) je u Revidiranom izvještaju iskazana unutar kratkoročnog dijela stavke "Dobavljači i ostale obveze" (Bilješka</t>
    </r>
    <r>
      <rPr>
        <sz val="9"/>
        <rFont val="Arial"/>
        <family val="2"/>
        <charset val="238"/>
      </rPr>
      <t xml:space="preserve"> 31; "Obveze za predujmove" u usporedivom iznosu </t>
    </r>
    <r>
      <rPr>
        <sz val="9"/>
        <color theme="1"/>
        <rFont val="Arial"/>
        <family val="2"/>
        <charset val="238"/>
      </rPr>
      <t>HRK 31.610 tis.). 
Napomena: Ukupan kratkoročni dio stavke "Dobavljači i ostale obveze" Revidiranog izvješća (Bilješka 31) u iznosu HRK 230.578 tis. je iskazan u stavkama "Obveze za predujmove" (AOP 114; HRK 31.610 tis.), "Obveze prema  poduzetnicima unutar grupe i obveze prema dobavljačima" (AOP 108 i 115; HRK 127.696 tis.), "Obveze prema zaposlenicima" (AOP 117; HRK 24.837 tis.), "Obveze za poreze, doprinose i slična davanja" (AOP 118; HRK 10.114 tis.), "Obveze s osnove udjela u rezultatu" (AOP 119; HRK 9 tis.), " Ostale kratkoročne obveze" (AOP 121; HRK 1.939 tis.) te "Odgođeno plaćanje troškova i prihod budućeg razdoblja" (AOP 122; HRK 34.371 tis.).</t>
    </r>
  </si>
  <si>
    <t>GFI-POD stavke "Obveze prema poduzetnicima unutar grupe" (AOP 108; HRK 218 tis.) i "Obveze prema dobavljačima" (AOP 115; HRK 127.478 tis.) je u Revidiranom izvještaju iskazana unutar kratkoročnog dijela stavke "Dobavljači i ostale obveze" (Bilješka 31; "Obveze prema dobavljačima" HRK 127.455 tis., "Obveze prema dobavljačima - povezana društva" HRK 241 tis.).
Napomena: Ukupan kratkoročni dio stavke "Dobavljači i ostale obveze" Revidiranog izvješća (Bilješka 31) u iznosu HRK 230.578 tis. je iskazan u stavkama "Obveze za predujmove" (AOP 114; HRK 31.610 tis.), "Obveze prema  poduzetnicima unutar grupe i obveze prema dobavljačima" (AOP 108 i 115; HRK 127.696 tis.), "Obveze prema zaposlenicima" (AOP 117; HRK 24.837 tis.), "Obveze za poreze, doprinose i slična davanja" (AOP 118; HRK 10.114 tis.), "Obveze s osnove udjela u rezultatu" (AOP 119; HRK 9 tis.), " Ostale kratkoročne obveze" (AOP 121; HRK 1.939 tis.) te "Odgođeno plaćanje troškova i prihod budućeg razdoblja" (AOP 122; HRK 34.371 tis.).</t>
  </si>
  <si>
    <t>GFI-POD stavka "Obveze prema zaposlenicima" (AOP 117; HRK 24.837 tis.) je u Revidiranom izvještaju iskazana unutar kratkoročnog dijela stavke "Dobavljači i ostale obveze" (Bilješka 31; "Obveze prema zaposlenima" u usporedivom iznosu HRK 24.837 tis.).
Napomena: Ukupan kratkoročni dio stavke "Dobavljači i ostale obveze" Revidiranog izvješća (Bilješka 31) u iznosu HRK 230.578 tis. je iskazan u stavkama "Obveze za predujmove" (AOP 114; HRK 31.610 tis.), "Obveze prema  poduzetnicima unutar grupe i obveze prema dobavljačima" (AOP 108 i 115; HRK 127.696 tis.), "Obveze prema zaposlenicima" (AOP 117; HRK 24.837 tis.), "Obveze za poreze, doprinose i slična davanja" (AOP 118; HRK 10.114 tis.), "Obveze s osnove udjela u rezultatu" (AOP 119; HRK 9 tis.), " Ostale kratkoročne obveze" (AOP 121; HRK 1.939 tis.) te "Odgođeno plaćanje troškova i prihod budućeg razdoblja" (AOP 122; HRK 34.371 tis.).</t>
  </si>
  <si>
    <t>GFI-POD stavka "Obveze za poreze, doprinose i slična davanja" (AOP 118; HRK10.114 tis.) je u Revidiranom izvještaju iskazana unutar kratkoročnog dijela stavke "Dobavljači i ostale obveze" (Bilješka 31; "Obveze za poreze i doprinose i druge obveze" u usporedivom iznosu HRK 10.114 tis.).
Napomena: Ukupan kratkoročni dio stavke "Dobavljači i ostale obveze" Revidiranog izvješća (Bilješka 31) u iznosu HRK 230.578 tis. je iskazan u stavkama "Obveze za predujmove" (AOP 114; HRK 31.610 tis.), "Obveze prema  poduzetnicima unutar grupe i obveze prema dobavljačima" (AOP 108 i 115; HRK 127.696 tis.), "Obveze prema zaposlenicima" (AOP 117; HRK 24.837 tis.), "Obveze za poreze, doprinose i slična davanja" (AOP 118; HRK 10.114 tis.), "Obveze s osnove udjela u rezultatu" (AOP 119; HRK 9 tis.), " Ostale kratkoročne obveze" (AOP 121; HRK 1.939 tis.) te "Odgođeno plaćanje troškova i prihod budućeg razdoblja" (AOP 122; HRK 34.371 tis.).</t>
  </si>
  <si>
    <r>
      <t>GFI-POD stavka "Odgođeno plaćanje troškova i prihod budućeg razdoblja" (AOP 122; HRK 52.099 tis.) je u Revidiranom izvještaju iskazana unutar stavaka  "Dobavljači i ostale obveze" (Bilješka 31; "Obveze po kamatama" HRK 1.758 tis., kratkoročni dio stavke "Naknada za koncesije"</t>
    </r>
    <r>
      <rPr>
        <b/>
        <sz val="9"/>
        <color rgb="FF00B0F0"/>
        <rFont val="Arial"/>
        <family val="2"/>
        <charset val="238"/>
      </rPr>
      <t xml:space="preserve"> </t>
    </r>
    <r>
      <rPr>
        <b/>
        <sz val="9"/>
        <color rgb="FF333399"/>
        <rFont val="Arial"/>
        <family val="2"/>
        <charset val="238"/>
      </rPr>
      <t>HRK 2.982 tis., "Obveze za ukalkulirani godišnji odmor i sate preraspodjele" HRK 20.320 tis., "Obračunate obveze za porez na dodanu vrijednost u nerealiziranim prihodima" HRK 378 tis., "Obveze za ukalkulirane troškove" HRK 8.933 tis.) te kratkoročnog dijela stavki "Rezerviranja" (Bilješka 32; kratkoročni dio stavke "Otpremnine i jubilarne nagrade" HRK 164 tis. te "Bonusi" HRK 17.563 tis.).
Napomena: Ukupan kratkoročni dio stavke "Dobavljači i ostale obveze" Revidiranog izvješća (Bilješka 31) u iznosu HRK 230.578 tis. je iskazan u stavkama "Obveze za predujmove" (AOP 114; HRK 31.610 tis.), "Obveze prema  poduzetnicima unutar grupe i obveze prema dobavljačima" (AOP 108 i 115; HRK 127.696 tis.), "Obveze prema zaposlenicima" (AOP 117; HRK 24.837 tis.), "Obveze za poreze, doprinose i slična davanja" (AOP 118; HRK 10.114 tis.), "Obveze s osnove udjela u rezultatu" (AOP 119; HRK 9 tis.), " Ostale kratkoročne obveze" (AOP 121; HRK 1.939 tis.) te "Odgođeno plaćanje troškova i prihod budućeg razdoblja" (AOP 122; HRK 34.371 tis.). 
Ukupan kratkoročni dio stavke "Rezerviranja" Revidiranog izvješća (Bilješka 32) u iznosu 17.727 tis. je iskazan u stavci "Odgođeno plaćanje troškova i prihod budućeg razdoblja" (AOP 122: HRK 17.727 tis.).</t>
    </r>
  </si>
  <si>
    <t>Dio 6+
dio 10</t>
  </si>
  <si>
    <t>GFI-POD stavka "Vrijednosna usklađenja" (AOP 143; HRK 544 tis.) je u Revidiranom izvještaju iskazana unutar stavke "Ostali poslovni rashodi" (Bilješka 9; "Vrijednosno usklađenje imovine" u usporedivom iznosu HRK 544 tis.).
Napomena: Ukupan iznos stavke "Ostali poslovni rashodi" Revidiranog izvješća (Bilješka 9) u iznosu HRK 125.649 tis. je iskazan u stavkama "Ostali troškovi" (AOP 142; HRK 90.978 tis.), "Vrijednosna usklađenja" (AOP 143; HRK 544 tis.), "Rezerviranja" (AOP 146; HRK 3.553 tis.) te "Ostali poslovni rashodi" (AOP 153; HRK 30.575 tis.).</t>
  </si>
  <si>
    <t>GFI-POD stavka "Ostali poslovni rashodi" (AOP 153; HRK 30.575 tis.) je u Revidiranom izvještaju iskazana unutar stavki "Ostali poslovni rashodi" (Bilješka 9; "Otpisi nekretnina, postrojenja i oprema" HRK 23.237 tis., "Ostali poslovni rashodi" HRK 7.338 tis.).
Napomena: Ukupan iznos stavke "Ostali poslovni rashodi" Revidiranog izvješća (Bilješka 9) u iznosu HRK 125.649 tis. je iskazan u stavkama "Ostali troškovi" (AOP 142; HRK 90.978 tis.), "Vrijednosna usklađenja" (AOP 143; HRK 544 tis.), "Rezerviranja" (AOP 146; HRK 3.553 tis.) te "Ostali poslovni rashodi" (AOP 153; HRK 30.575 tis.).</t>
  </si>
  <si>
    <t>GFI-POD stavka "Rezerviranja" (AOP 146; HRK 8.236 tis.) je u Revidiranom izvještaju iskazana unutar stavki "Troškovi zaposlenih" (Bilješka 8; "Rezerviranja za otpremnine i jubilarne nagrade" HRK 4.683 tis.) te "Ostali poslovni rashodi" (Bilješka 9; "Rezerviranja" HRK 3.553 tis.).
Napomena: Ukupan iznos stavke "Troškovi zaposlenih" Revidiranog izvješća (Bilješka 8) u iznosu HRK 594.133 tis. je iskazan u stavkama "Troškovi osoblja" (AOP 137; HRK 506.080 tis.), "Ostali troškovi" (AOP 142; HRK 83.371 tis.) i "Rezerviranja" (AOP 146; HRK 4.683 tis.). 
Ukupan iznos stavke "Ostali poslovni rashodi" Revidiranog izvješća (Bilješka 9) u iznosu HRK 125.649 tis. je iskazan u stavkama "Ostali troškovi" (AOP 142; HRK 90.978 tis.), "Vrijednosna usklađenja" (AOP 143; HRK 544 tis.), "Rezerviranja" (AOP 146; HRK 3.553 tis.) te "Ostali poslovni rashodi" (AOP 153; HRK 30.575 tis.).</t>
  </si>
  <si>
    <t>GFI-POD stavka "Financijski prihodi" (AOP 154; HRK 18.970 tis.) je u Revidiranom izvještaju iskazana unutar stavki "Neto financijski prihodi/(rashodi)" u dijelu financijskih prihoda (Bilješka 11; "Prihodi od kamata" HRK 517 tis., "Neto pozitivne tečajne razlike - ostalo " HRK 3.626 tis.,"Realizirani neto dobici od promjene vrijednosti valutnih terminskih ugovora i kam. swap-a" HRK 1.359 tis., "Neto dobici od prodaje finan. imovine" HRK 1.431 tis., "Prihodi od cassa sconto" HRK 2.934 tis., "Prihod od dividendi" HRK. 8.790 tis., te ostali finan. prihodi HRK 312 tis.).
Napomena: Ukupan iznos stavke "Neto financijski rashodi" Revidiranog izvješća (Bilješka 11) u iznosu HRK 48.014 tis. je iskazan u stavkama "Financijski prihodi" (AOP 154; HRK 18.970 tis.) i "Financijski rashodi" (AOP 165; HRK 66.984 tis.).</t>
  </si>
  <si>
    <t>GFI-POD stavka "Financijski rashodi" (AOP 165; HRK 66.984 tis.) je u Revidiranom izvještaju iskazana unutar stavki "Neto financijski prihodi/(rashodi)" u dijelu financijskih rashoda (Bilješka 11; "Rashod od kamata" HRK 51.568 tis., "Neto negativne tečajne razlike od financijskih aktivnosti " HRK 4.623 tis., "Promjena vrijednosti valutnih terminskih ugovora i kamatnog swap-a" HRK 10.651 tis., te "Neto gubici od prodaje udjela" HRK 142 tis.).
Napomena: Ukupan iznos stavke "Neto financijski rashodi" Revidiranog izvješća (Bilješka 11) u iznosu HRK 48.014 tis. je iskazan u stavkama "Financijski prihodi" (AOP 154; HRK 18.970 tis.) i "Financijski rashodi" (AOP 165; HRK 66.984 tis.).</t>
  </si>
  <si>
    <r>
      <t xml:space="preserve">GFI-POD stavka "Potraživanja" (AOP 046; HRK 36.954 tis.) je u Revidiranom izvještaju iskazana unutar stavaka "Kupci i ostala potraživanja" (Bilješka 23; "Potraživanja od kupaca - neto" HRK 31.611 tis., "Potraživanja za više plaćeni PDV" HRK 2.596 tis., "Predujmovi dobavljačima" HRK 544 tis., "Potraživanja od zaposlenih" HRK 1.367 tis., "Potraživanja od državnih institucija" HRK 320 tis., "Ostala kratkoročna potraživanja" HRK 507 tis.) te "Potraživanja za preplaćeni porez na dobit" (u usporedivom iznosu HRK 9 tis. - prikazan u bilanci kao zasebna stavka).
Napomena: Ukupna stavka "Kupci i ostala potraživanja" Revidiranog izvješća (Bilješka </t>
    </r>
    <r>
      <rPr>
        <sz val="9"/>
        <rFont val="Arial"/>
        <family val="2"/>
        <charset val="238"/>
      </rPr>
      <t>23</t>
    </r>
    <r>
      <rPr>
        <sz val="9"/>
        <color theme="1"/>
        <rFont val="Arial"/>
        <family val="2"/>
        <charset val="238"/>
      </rPr>
      <t>) u iznosu 61.163 tis. je iskazana u stavkama "Potraživanja" (AOP 046; HRK 36.945 tis.) te "Plaćeni troškovi budućeg razdoblja i obračunati prihodi" (AOP 064; HRK 24.218 tis.).</t>
    </r>
  </si>
  <si>
    <t>GFI-POD stavka "Plaćeni troškovi budućeg razdoblja i obračunati prihodi" (AOP 065; HRK 24.218 tis.) je u Revidiranom izvještaju iskazana unutar stavke "Kupci i ostala potraživanja" (Bilješka 23; "Obračunati nefakturirani prihodi" HRK 4.851 tis., "Potraživanja za kamatu" HRK 65 tis., "Unaprijed plaćeni troškovi" HRK 19.302 tis.).
Napomena: Ukupna stavka "Kupci i ostala potraživanja" Revidiranog izvješća (Bilješka 23) u iznosu 61.163 tis. je iskazana u stavkama "Potraživanja" (AOP 046; HRK 36.945 tis.) te "Plaćeni troškovi budućeg razdoblja i obračunati prihodi" (AOP 064; HRK 24.218 tis.).</t>
  </si>
  <si>
    <r>
      <t>GFI-POD stavka "Ostale dugoročne obveze" (AOP 105; HRK 5.162 tis</t>
    </r>
    <r>
      <rPr>
        <sz val="9"/>
        <color rgb="FFFF0000"/>
        <rFont val="Arial"/>
        <family val="2"/>
        <charset val="238"/>
      </rPr>
      <t>.</t>
    </r>
    <r>
      <rPr>
        <sz val="9"/>
        <color theme="1"/>
        <rFont val="Arial"/>
        <family val="2"/>
        <charset val="238"/>
      </rPr>
      <t>) je u Revidiranom izvještaju iskazana unutar dugoročnog dijela stavke "Derivativni financijski instrumenti" (Bilješka 24 u usporedivom iznosu HRK 5.162 tis.).
Napomena: Ukupna stavka "Derivativni financijski instrumenti" Revidiranog izvješća (Bilješka 24) u iznosu 7.616 tis. je iskazana u stavkama "Ostale dugoročne obveze" (AOP 105; HRK 5.162 tis.) i "Ostale kratkoročne obveze" (AOP 121; HRK 2.454 tis.).</t>
    </r>
  </si>
  <si>
    <r>
      <t>GFI-POD stavka "Obveze za predujmove" (AOP 114; HRK 34.735 tis.) je u Revidiranom izvještaju iskazana unutar kratkoročnog dijela stavke "Dobavljači i ostale obveze" (Bilješka</t>
    </r>
    <r>
      <rPr>
        <sz val="9"/>
        <rFont val="Arial"/>
        <family val="2"/>
        <charset val="238"/>
      </rPr>
      <t xml:space="preserve"> 31; "Obveze za predujmove" u usporedivom iznosu </t>
    </r>
    <r>
      <rPr>
        <sz val="9"/>
        <color theme="1"/>
        <rFont val="Arial"/>
        <family val="2"/>
        <charset val="238"/>
      </rPr>
      <t>HRK 34.735 tis.). 
Napomena: Ukupan kratkoročni dio stavke "Dobavljači i ostale obveze" Revidiranog izvješća (Bilješka 31) u iznosu HRK 207.841 tis. je iskazan u stavkama "Obveze za predujmove" (AOP 114; HRK 34.735 tis.), "Obveze prema  poduzetnicima unutar grupe i obveze prema dobavljačima" (AOP 108 i 115; HRK 102.911 tis.), "Obveze prema zaposlenicima" (AOP 117; HRK 22.823 tis.), "Obveze za poreze, doprinose i slična davanja" (AOP 118; HRK 9.465 tis.), "Obveze s osnove udjela u rezultatu" (AOP 119; HRK 9 tis.), "Ostale kratkoročne obveze" (AOP 121; HRK 1.635 tis.) te "Odgođeno plaćanje troškova i prihod budućeg razdoblja" (AOP 122; HRK 36.263 tis.).</t>
    </r>
  </si>
  <si>
    <t>GFI-POD stavke "Obveze prema poduzetnicima unutar grupe" (AOP 108; HRK 196 tis.) i "Obveze prema dobavljačima" (AOP 115; HRK 102.715 tis.) je u Revidiranom izvještaju iskazana unutar kratkoročnog dijela stavke "Dobavljači i ostale obveze" (Bilješka 31; "Obveze prema dobavljačima" HRK 102.607 tis., "Obveze prema dobavljačima - povezana društva" HRK 304 tis.).
Napomena:Ukupan kratkoročni dio stavke "Dobavljači i ostale obveze" Revidiranog izvješća (Bilješka 31) u iznosu HRK 207.841 tis. je iskazan u stavkama "Obveze za predujmove" (AOP 114; HRK 34.735 tis.), "Obveze prema  poduzetnicima unutar grupe i obveze prema dobavljačima" (AOP 108 i 115; HRK 102.911 tis.), "Obveze prema zaposlenicima" (AOP 117; HRK 22.823 tis.), "Obveze za poreze, doprinose i slična davanja" (AOP 118; HRK 9.465 tis.), "Obveze s osnove udjela u rezultatu" (AOP 119; HRK 9 tis.), "Ostale kratkoročne obveze" (AOP 121; HRK 1.635 tis.) te "Odgođeno plaćanje troškova i prihod budućeg razdoblja" (AOP 122; HRK 36.263 tis.).</t>
  </si>
  <si>
    <t>GFI-POD stavka "Obveze prema zaposlenicima" (AOP 117; HRK 22.823 tis.) je u Revidiranom izvještaju iskazana unutar kratkoročnog dijela stavke "Dobavljači i ostale obveze" (Bilješka 31; "Obveze prema zaposlenima" u usporedivom iznosu HRK 22.823 tis.).
Napomena: Ukupan kratkoročni dio stavke "Dobavljači i ostale obveze" Revidiranog izvješća (Bilješka 31) u iznosu HRK 207.841 tis. je iskazan u stavkama "Obveze za predujmove" (AOP 114; HRK 34.735 tis.), "Obveze prema  poduzetnicima unutar grupe i obveze prema dobavljačima" (AOP 108 i 115; HRK 102.911 tis.), "Obveze prema zaposlenicima" (AOP 117; HRK 22.823 tis.), "Obveze za poreze, doprinose i slična davanja" (AOP 118; HRK 9.465 tis.), "Obveze s osnove udjela u rezultatu" (AOP 119; HRK 9 tis.), "Ostale kratkoročne obveze" (AOP 121; HRK 1.635 tis.) te "Odgođeno plaćanje troškova i prihod budućeg razdoblja" (AOP 122; HRK 36.263 tis.).</t>
  </si>
  <si>
    <t>GFI-POD stavka "Obveze za poreze, doprinose i slična davanja" (AOP 118; HRK 9.465 tis.) je u Revidiranom izvještaju iskazana unutar kratkoročnog dijela stavke "Dobavljači i ostale obveze" (Bilješka 30; "Obveze za poreze i doprinose i druge obveze" u usporedivom iznosu HRK 9.465 tis.).
Napomena: Ukupan kratkoročni dio stavke "Dobavljači i ostale obveze" Revidiranog izvješća (Bilješka 31) u iznosu HRK 207.841 tis. je iskazan u stavkama "Obveze za predujmove" (AOP 114; HRK 34.735 tis.), "Obveze prema  poduzetnicima unutar grupe i obveze prema dobavljačima" (AOP 108 i 115; HRK 102.911 tis.), "Obveze prema zaposlenicima" (AOP 117; HRK 22.823 tis.), "Obveze za poreze, doprinose i slična davanja" (AOP 118; HRK 9.465 tis.), "Obveze s osnove udjela u rezultatu" (AOP 119; HRK 9 tis.), "Ostale kratkoročne obveze" (AOP 121; HRK 1.635 tis.) te "Odgođeno plaćanje troškova i prihod budućeg razdoblja" (AOP 122; HRK 36.263 tis.).</t>
  </si>
  <si>
    <t>GFI-POD stavka "Obveze s osnove udjela u rezultatu" (AOP 119; HRK 9 tis.) i "Ostale kratkoročne obveze" (AOP 121; HRK 4.090 tis.) je u Revidiranom izvještaju iskazana unutar kratkoročnih dijelova stavki "Dobavljači i ostale obveze" (Bilješka 31; "Obveza za dividendu" HRK 9 tis., "Ostale obveze" HRK 1.635 tis.) te "Derivativni financijski instrumenti" (Bilješka 24 u usporedivom iznosu HRK 2.454 tis.).
Napomena: Ukupan kratkoročni dio stavke "Dobavljači i ostale obveze" Revidiranog izvješća (Bilješka 31) u iznosu HRK 207.841 tis. je iskazan u stavkama "Obveze za predujmove" (AOP 114; HRK 34.735 tis.), "Obveze prema  poduzetnicima unutar grupe i obveze prema dobavljačima" (AOP 108 i 115; HRK 102.911 tis.), "Obveze prema zaposlenicima" (AOP 117; HRK 22.823 tis.), "Obveze za poreze, doprinose i slična davanja" (AOP 118; HRK 9.465 tis.), "Obveze s osnove udjela u rezultatu" (AOP 119; HRK 9 tis.), "Ostale kratkoročne obveze" (AOP 121; HRK 1.635 tis.) te "Odgođeno plaćanje troškova i prihod budućeg razdoblja" (AOP 122; HRK 36.263 tis.). 
Ukupan kratkoročni dio stavke "Derivativni financijski instrumenti" Revidiranog izvješća (Bilješka 24) u iznosu HRK 2.454 tis. je iskazan u stavci "Ostale kratkoročne obveze" (AOP 121; HRK 2.454 tis.).</t>
  </si>
  <si>
    <r>
      <t>GFI-POD stavka "Odgođeno plaćanje troškova i prihod budućeg razdoblja" (AOP 122; HRK 62.504 tis.) je u Revidiranom izvještaju iskazana unutar stavaka  "Dobavljači i ostale obveze" (Bilješka 31; "Obveze po kamatama" HRK 2.044 tis., kratkoročni dio stavke "Naknada za koncesije"</t>
    </r>
    <r>
      <rPr>
        <b/>
        <sz val="9"/>
        <color rgb="FF00B0F0"/>
        <rFont val="Arial"/>
        <family val="2"/>
        <charset val="238"/>
      </rPr>
      <t xml:space="preserve"> </t>
    </r>
    <r>
      <rPr>
        <b/>
        <sz val="9"/>
        <color rgb="FF333399"/>
        <rFont val="Arial"/>
        <family val="2"/>
        <charset val="238"/>
      </rPr>
      <t>HRK 2.762 tis., "Obveze za ukalkulirani godišnji odmor i sate preraspodjele" HRK 19.958 tis., "Obračunate obveze za poreze na dodanu vrijednost u nerealiziranim prihodima" HRK 573 tis., "Obveze za ukalkulirane troškove" HRK 10.926 tis.) te kratkoročnog dijela stavki "Rezerviranja" (Bilješka 32; kratkoročni dio stavke "Otpremnine i jubilarne nagrade" HRK 404 tis. te "Bonusi" HRK 25.838 tis.).
Napomena: Ukupan kratkoročni dio stavke "Dobavljači i ostale obveze" Revidiranog izvješća (Bilješka 31) u iznosu HRK 207.841 tis. je iskazan u stavkama "Obveze za predujmove" (AOP 114; HRK 34.735 tis.), "Obveze prema  poduzetnicima unutar grupe i obveze prema dobavljačima" (AOP 108 i 115; HRK 102.911 tis.), "Obveze prema zaposlenicima" (AOP 117; HRK 22.823 tis.), "Obveze za poreze, doprinose i slična davanja" (AOP 118; HRK 9.465 tis.), "Obveze s osnove udjela u rezultatu" (AOP 119; HRK 9 tis.), "Ostale kratkoročne obveze" (AOP 121; HRK 1.635 tis.) te "Odgođeno plaćanje troškova i prihod budućeg razdoblja" (AOP 122; HRK 36.263 tis.). 
Ukupan kratkoročni dio stavke "Rezerviranja" Revidiranog izvješća (Bilješka 32) u iznosu 26.242 tis. je iskazan u stavci "Odgođeno plaćanje troškova i prihod budućeg razdoblja" (AOP 122; HRK 26.242 tis.).</t>
    </r>
  </si>
  <si>
    <r>
      <t>GFI-POD stavke "Prihodi na temelju upotrebe vlastitih proizvoda, roba i usluga" (AOP 128; HRK 329 tis.), "Ostali poslovni prihodi s poduzetnicima unutar grupe" (AOP 129; HRK 53 tis.) i "Ostali poslovni prihodi (izvan grupe)" (AOP 130; HRK 17.914 tis.) su u Revidiranom izvještaju iskazane unutar stavki "Ostali prihodi" (Bilješka 6; "Prihod od donacija i ostalo" HRK 2.538 tis., "Prihod od ukidanja rezervacija" HRK 974 tis., "Prihod od prefakturiranja" HRK 1.480 tis., "Prihod od osiguranja i po sudskim žalbama" HRK 1.251 tis., "Prihod od upotrebe vlastitih proizvoda" HRK 329 tis., "Ostali prihodi" HRK 7.928 tis.), "Ostali dobici/(gubici) - neto" (Bilješka 10; "Neto dobici od prodaje nekretnina, postrojenja i opreme"</t>
    </r>
    <r>
      <rPr>
        <sz val="9"/>
        <color rgb="FFFF0000"/>
        <rFont val="Arial"/>
        <family val="2"/>
        <charset val="238"/>
      </rPr>
      <t xml:space="preserve"> </t>
    </r>
    <r>
      <rPr>
        <sz val="9"/>
        <color theme="1"/>
        <rFont val="Arial"/>
        <family val="2"/>
        <charset val="238"/>
      </rPr>
      <t>HRK 3.455 tis.) te "Ostali poslovni rashodi" u dijelu naplate otpisanih potraživanja (Bilješka 9; "Naplata otpisanih potraživanja"  HRK 341 tis.).
Napomena: Ukupan iznos stavke "Ostali prihodi" Revidiranog izvješća (Bilješka 6) u iznosu HRK 24.712 tis. je iskazan u stavkama "Prihodi na temelju upotrebe vlastitih proizvoda, roba i usluga, ostali poslovni prihodi s poduzetnicima unutar grupe te ostali poslovni prihodi (izvan grupe)" (AOP 128, 129 i 130; HRK 14.500 tis.) i "Financijski prihodi" (AOP 154; HRK 10.212 tis.).
Ukupan iznos stavke "Ostali poslovni rashodi" Revidiranog izvješća (Bilješka 9) u iznosu HRK 103.522 tis. je iskazan u stavkama "Prihodi na temelju upotrebe vlastitih proizvoda, roba i usluga, ostali poslovni prihodi s poduzetnicima unutar grupe te ostali poslovni prihodi (izvan grupe)" (AOP 128, 129 i 130; HRK -341 tis.), "Ostali troškovi" (AOP 142; HRK 89.056 tis.), "Vrijednosna usklađenja" (AOP 143; HRK 297 tis.), "Rezerviranja" (AOP 146; HRK 2.039 tis.) te "Ostali poslovni rashodi" (AOP 153; HRK 12.471 tis.).
Ukupan iznos stavke "Ostali dobici/(gubici) - neto" Revidiranog izvješća (Bilješka 10) u iznosu HRK -3.821 tis. je iskazan u stavkama "Prihodi na temelju upotrebe vlastitih proizvoda, roba i usluga, ostali poslovni prihodi s poduzetnicima unutar grupe te ostali poslovni prihodi (izvan grupe)" (AOP 128, 129 i 130; HRK 3.455 tis.), "Financijski prihodi" (AOP 154; HRK 226 tis.) te "Financijski rashodi" (AOP 165; HRK -7.502 tis.).</t>
    </r>
  </si>
  <si>
    <t>GFI-POD stavka "Vrijednosna usklađenja" (AOP 143; HRK 297 tis.) je u Revidiranom izvještaju iskazana unutar stavke "Ostali poslovni rashodi" (Bilješka 9; "Vrijednosno usklađenje imovine" u usporedivom iznosu HRK 297 tis.).
Napomena: Ukupan iznos stavke "Ostali poslovni rashodi" Revidiranog izvješća (Bilješka 9) u iznosu HRK 103.522 tis. je iskazan u stavkama "Prihodi na temelju upotrebe vlastitih proizvoda, roba i usluga, ostali poslovni prihodi s poduzetnicima unutar grupe te ostali poslovni prihodi (izvan grupe)" (AOP 128, 129 i 130; HRK -341 tis.), "Ostali troškovi" (AOP 142; HRK 89.056 tis.), "Vrijednosna usklađenja" (AOP 143; HRK 297 tis.), "Rezerviranja" (AOP 146; HRK 2.039 tis.) te "Ostali poslovni rashodi" (AOP 153; HRK 12.471 tis.).</t>
  </si>
  <si>
    <t>GFI-POD stavka "Ostali poslovni rashodi" (AOP 153; HRK 12.470 tis.) je u Revidiranom izvještaju iskazana unutar stavki "Ostali poslovni rashodi" (Bilješka 9; "Otpisi nekretnina, postrojenja i oprema" HRK 7.903 tis., "Ostali poslovni rashodi" HRK 4.568 tis.).
Napomena: Ukupan iznos stavke "Ostali poslovni rashodi" Revidiranog izvješća (Bilješka 9) u iznosu HRK 103.522 tis. je iskazan u stavkama "Prihodi na temelju upotrebe vlastitih proizvoda, roba i usluga, ostali poslovni prihodi s poduzetnicima unutar grupe te ostali poslovni prihodi (izvan grupe)" (AOP 128, 129 i 130; HRK -341 tis.), "Ostali troškovi" (AOP 142; HRK 89.056 tis.), "Vrijednosna usklađenja" (AOP 143; HRK 297 tis.), "Rezerviranja" (AOP 146; HRK 2.039 tis.) te "Ostali poslovni rashodi" (AOP 153; HRK 12.471 tis.).</t>
  </si>
  <si>
    <t>GFI-POD stavka "Ostali troškovi" (AOP 142; HRK 158.197 tis.) je u Revidiranom izvještaju iskazana unutar stavki "Troškovi zaposlenih" (Bilješka 8; "Trošak otpremnina" HRK 580 tis., "Ostali troškovi zaposlenih" HRK 68.561 tis.) te "Ostali poslovni rashodi" (Bilješka 9; "Komunalne naknade, koncesije i dr." HRK 50.773 tis., "Profesionalne usluge i druge naknade" HRK 21.012 tis., "Troškovi reprezentacije" HRK 7.168 tis. HRK, "Premije osiguranja" HRK 6.061 tis., "Bankarske usluge" HRK 2.853 tis., "Stručni časopisi i dr. administrativni troškovi" HRK 1.189 tis.).
Napomena: Ukupan iznos stavke "Troškovi zaposlenih" Revidiranog izvješća (Bilješka 8) u iznosu HRK 560.837 tis. je iskazan u stavkama "Troškovi osoblja" (AOP 137; HRK 487.757 tis.), "Ostali troškovi" (AOP 142; HRK 69.141 tis.) i "Rezerviranja" (AOP 146; HRK 3.939 tis.).
Ukupan iznos stavke "Ostali poslovni rashodi" Revidiranog izvješća (Bilješka 9) u iznosu HRK 103.522 tis. je iskazan u stavkama "Prihodi na temelju upotrebe vlastitih proizvoda, roba i usluga, ostali poslovni prihodi s poduzetnicima unutar grupe te ostali poslovni prihodi (izvan grupe)" (AOP 128, 129 i 130; HRK -341 tis.), "Ostali troškovi" (AOP 142; HRK 89.056 tis.), "Vrijednosna usklađenja" (AOP 143; HRK 297 tis.), "Rezerviranja" (AOP 146; HRK 2.039 tis.) te "Ostali poslovni rashodi" (AOP 153; HRK 12.471 tis.)..</t>
  </si>
  <si>
    <t>GFI-POD stavka "Rezerviranja" (AOP 146; HRK 5.979 tis.) je u Revidiranom izvještaju iskazana unutar stavki "Troškovi zaposlenih" (Bilješka 8; "Trošak rezerviranja za zaposlene" HRK 3.939 tis.) te "Ostali poslovni rashodi" (Bilješka 9; "Rezerviranja za započete sudske sporove" HRK 2.039 tis.).
Napomena: Ukupan iznos stavke "Troškovi zaposlenih" Revidiranog izvješća (Bilješka 8) u iznosu HRK 560.837 tis. je iskazan u stavkama "Troškovi osoblja" (AOP 137; HRK 487.757 tis.), "Ostali troškovi" (AOP 142; HRK 69.141 tis.) i "Rezerviranja" (AOP 146; HRK 3.939 tis.).
Ukupan iznos stavke "Ostali poslovni rashodi" Revidiranog izvješća (Bilješka 9) u iznosu HRK 103.522 tis. je iskazan u stavkama "Prihodi na temelju upotrebe vlastitih proizvoda, roba i usluga, ostali poslovni prihodi s poduzetnicima unutar grupe te ostali poslovni prihodi (izvan grupe)" (AOP 128, 129 i 130; HRK -341 tis.), "Ostali troškovi" (AOP 142; HRK 89.056 tis.), "Vrijednosna usklađenja" (AOP 143; HRK 297 tis.), "Rezerviranja" (AOP 146; HRK 2.039 tis.) te "Ostali poslovni rashodi" (AOP 153; HRK 12.471 tis.).</t>
  </si>
  <si>
    <t>GFI-POD stavka "Financijski prihodi" (AOP 154; HRK 37.818 tis.) je u Revidiranom izvještaju iskazana unutar stavki "Ostali prihodi" (Bilješka 6; "Prihodi od cassa sconto" HRK 3.795 tis., "Prihodi od dividende" HRK 6.153 tis., "Prihodi - valutna klauzula i sl." HRK 264 tis.), "Ostali dobici/(gubici) - neto" (Bilješka 10; "Neto pozitivne/(negativne) tečajne razlike" HRK 226 tis.) te "Neto financijski prihodi/(rashodi)" u dijelu financijskih prihoda (Bilješka 11; "Prihodi od kamata" HRK 205 tis., "Neto pozitivne tečajne razlike od financijskih aktivnosti" HRK 27.175 tis.).
Napomena: Ukupan iznos stavke "Ostali prihodi" Revidiranog izvješća (Bilješka 6) u iznosu HRK 24.712 tis. je iskazan u stavkama "Prihodi na temelju upotrebe vlastitih proizvoda, roba i usluga, ostali poslovni prihodi s poduzetnicima unutar grupe te ostali poslovni prihodi (izvan grupe)" (AOP 128, 129 i 130; HRK 14.500 tis.) i "Financijski prihodi" (AOP 154; HRK 10.212 tis.). 
Ukupan iznos stavke "Ostali dobici/(gubici) - neto" Revidiranog izvješća (Bilješka 10) u iznosu HRK -3.821 tis. je iskazan u stavkama "Prihodi na temelju upotrebe vlastitih proizvoda, roba i usluga, ostali poslovni prihodi s poduzetnicima unutar grupe te ostali poslovni prihodi (izvan grupe)" (AOP 128, 129 i 130; HRK 3.455 tis.), "Financijski prihodi" (AOP 154; HRK 226 tis.) te "Financijski rashodi" (AOP 165; HRK -7.502 tis.). 
Ukupan iznos stavke "Neto financijski rashodi" Revidiranog izvješća (Bilješka 11) u iznosu HRK 18.833 tis. je iskazan u stavkama "Financijski prihodi" (AOP 154; HRK 27.380 tis.) i "Financijski rashodi" (AOP 165; HRK 46.213 tis.).</t>
  </si>
  <si>
    <t>GFI-POD stavka "Financijski rashodi" (AOP 165; HRK 53.715 tis.) je u Revidiranom izvještaju iskazana unutar stavki "Ostali dobici/(gubici) - neto" (Bilješka 10; "Promjena vrijednosti valutnih terminskih ugovora i kamatnog swapa" HRK 3.687 tis., "Realizirani neto dobici/(gubici) od promjene vrijednosti valutnih terminskih ugovora i kamatnog swap-a" HRK 2.375 tis., "Neto gubici od prodaje udjela" HRK 1.440 tis.) te "Neto financijski prihodi/(rashodi)" u dijelu financijskih rashoda (Bilješka 11; "Rashod od kamata" HRK 46.213 tis.).
Napomena:Ukupan iznos stavke "Ostali dobici/(gubici) - neto" Revidiranog izvješća (Bilješka 10) u iznosu HRK -3.821 tis. je iskazan u stavkama "Prihodi na temelju upotrebe vlastitih proizvoda, roba i usluga, ostali poslovni prihodi s poduzetnicima unutar grupe te ostali poslovni prihodi (izvan grupe)" (AOP 128, 129 i 130; HRK 3.455 tis.), "Financijski prihodi" (AOP 154; HRK 226 tis.) te "Financijski rashodi" (AOP 165; HRK -7.502 tis.). 
Ukupan iznos stavke "Neto financijski rashodi" Revidiranog izvješća (Bilješka 11) u iznosu HRK 18.833 tis. je iskazan u stavkama "Financijski prihodi" (AOP 154; HRK 27.380 tis.) i "Financijski rashodi" (AOP 165; HRK 46.213 tis.).</t>
  </si>
  <si>
    <t>A) NETO NOVČANI TOKOVI OD POSLOVNIH AKTIVNOSTI</t>
  </si>
  <si>
    <t>GFI-POD IZVJEŠTAJ O NOVČANOM TOKU
u razdoblju od 1.1.2018. do 31.12.2018.
(u tisućama kuna)</t>
  </si>
  <si>
    <t xml:space="preserve">B) NETO NOVČANI TOKOVI OD INVESTICIJSKIH AKTIVNOSTI </t>
  </si>
  <si>
    <t>034</t>
  </si>
  <si>
    <t>C) NETO NOVČANI TOKOVI OD FINANCIJSKIH AKTIVNOSTI</t>
  </si>
  <si>
    <t>048</t>
  </si>
  <si>
    <t>049</t>
  </si>
  <si>
    <t>050</t>
  </si>
  <si>
    <t>D) NETO POVEĆANJE ILI SMANJENJE NOVČANIH TOKOVA (AOP 020+034+046)</t>
  </si>
  <si>
    <t>F) NOVAC I NOVČANI EKVIVALENTI NA KRAJU RAZDOBLJA (AOP 048+049)</t>
  </si>
  <si>
    <t>Rekapitulacija usporedbe GFI-POD novčanog toka te nekonsolidiranog izvještaja o novčanom toku iz Revidiranog izvještaja za 2018. godinu</t>
  </si>
  <si>
    <t>GFI-POD stavka "Neto novčani tokovi od poslovnih aktivnosti" (AOP 020; HRK 578.037 tis.) je u Revidiranom izvještaju iskazana u stavkama "Novčani tok od poslovnih aktivnosti" u usporedivom iznosu HRK 620.702 tis. te stavci "Plaćena kamata" (Novčani tok od financijskih aktivnosti) u iznosu HRK -42.657 tis.</t>
  </si>
  <si>
    <t>GFI-POD stavka "Neto novčani tokovi od financijskih aktivnosti" (AOP 046; HRK 135.956 tis.) je u Revidiranom izvještaju iskazana u stavci "Novčani tok od financijskih aktivnosti" u usporedivom iznosu HRK 93.292 tis. uvećanoj za stavku "Plaćena kamata" u iznosu HRK 42.657 tis.</t>
  </si>
  <si>
    <t>Rekapitulacija usporedbe GFI-POD novčanog toka te nekonsolidiranog izvještaja o novčanom toku iz Revidiranog izvještaja za 2019. godinu</t>
  </si>
  <si>
    <t>GFI-POD IZVJEŠTAJ O NOVČANOM TOKU
u razdoblju od 1.1.2019. do 31.12.2019.
(u tisućama kuna)</t>
  </si>
  <si>
    <t>GFI-POD stavka "Neto novčani tokovi od poslovnih aktivnosti" (AOP 020; HRK 691.141 tis.) je u Revidiranom izvještaju iskazana u stavkama "Novčani tok od poslovnih aktivnosti" u usporedivom iznosu HRK 740.731 tis. te stavci "Plaćena kamata" (Novčani tok od financijskih aktivnosti) u iznosu HRK -49.590 tis.</t>
  </si>
  <si>
    <t>GFI-POD stavka "Neto novčani tokovi od investicijskih aktivnosti" (AOP 034; HRK -660.037 tis.) je u Revidiranom izvještaju iskazana u stavci "Novčani tok od ulagačkih aktivnosti" u usporedivom iznosu HRK -660.037 tis.</t>
  </si>
  <si>
    <t>GFI-POD stavka "Neto novčani tokovi od financijskih aktivnosti" (AOP 046; HRK 48.212 tis.) je u Revidiranom izvještaju iskazana u stavci "Novčani tok od financijskih aktivnosti" u usporedivom iznosu HRK -1.378 tis. uvećanoj za stavku "Plaćena kamata" u iznosu HRK 49.590 tis.</t>
  </si>
  <si>
    <t>Rekapitulacija usporedbe GFI-POD Izvještaja o promjenama kapitala te nekonsolidiranog izvještaja o promjenama kapitala iz Revidiranog izvještaja za 2018. godinu</t>
  </si>
  <si>
    <t>GFI-POD IZVJEŠTAJ O PROMJENAMA KAPITALA
u razdoblju od 1.1.2018. do 31.12.2018.
(u tisućama kuna)</t>
  </si>
  <si>
    <t>KAPITAL I REZERVE (AOP 068 do 070+076+077+081+084+087)</t>
  </si>
  <si>
    <t>Rekapitulacija usporedbe GFI-POD Izvještaja o promjenama kapitala te nekonsolidiranog izvještaja o promjenama kapitala iz Revidiranog izvještaja za 2019. godinu</t>
  </si>
  <si>
    <t>GFI-POD IZVJEŠTAJ O PROMJENAMA KAPITALA
u razdoblju od 1.1.2019. do 31.12.2019.
(u tisućama kuna)</t>
  </si>
  <si>
    <t>GFI-POD stavka "Neto novčani tokovi od investicijskih aktivnosti" (AOP 034; HRK -782.861 tis.) je u Revidiranom izvještaju iskazana u stavci "Novčani tok od ulagačkih aktivnosti" u usporedivom iznosu HRK -782.861 tis.</t>
  </si>
  <si>
    <t>HRK 23.529 tis. predstavlja iskazivanje pojedinih stavki sukladno neto metodologiji (ranije detaljnije pojašnjeno).</t>
  </si>
  <si>
    <t>GFI-POD stavka "Kapital i rezerve" (AOP 067; HRK 2.690.444 tis.) je u Revidiranom izvještaju iskazana u stavkama "Dionički kapital" (Bilješka 27 u usporedivom iznosu HRK 1.672.021 tis.), "Vlastite dionice" (Bilješka 27 u usporedivom iznosu HRK -124.418 tis.), "Kapitalne rezerve" (Bilješka 28 u usporedivom iznosu HRK 5.711 tis.), "Rezerve za fer vrijednost" (Bilješka 28 u usporedivom iznosu HRK 61 tis.), "Zakonske rezerve" (Bilješka 28 u usporedivom iznosu HRK 83.601 tis.), "Ostale rezerve" (Bilješka 28 u usporedivom iznosu HRK 175.334 tis.) te "Zadržana dobit" (Bilješka 28 u usporedivom iznosu HRK 878.134 tis.).
Napomena:  Radi potpune usporedivosti, slijedeće stavke treba promatrati kako je navedeno: Stavka Revidiranog izvještaja "Ostale rezerve" (Bilješka 28; HRK 175.334 tis.) odgovara GFI POD stavci "Rezerve za vlastite dionice" (AOP 072; HRK 136.815 tis.) te dijelu GFI POD stavke "Zadržana dobit" (AOP 081; HRK 38.519 tis.). Stavka Revidiranog izvještaja „Zadržana dobit“ (Bilješka 28; HRK 878.134 tis.) odgovara zbroju GFI POD stavki "Dobit poslovne godine" (AOP 084; HRK 377.007 tis.) te dijela stavke "Zadržana dobit" (AOP 081; HRK 501.127 tis.).</t>
  </si>
  <si>
    <t>GFI-POD stavka "Kapital i rezerve" (AOP 067; HRK 2.474.761 tis.) je u Revidiranom izvještaju iskazana u stavkama "Dionički kapital" (Bilješka 27 u usporedivom iznosu HRK 1.672.021 tis.), "Vlastite dionice" (Bilješka 27 u usporedivom iznosu HRK -86.119 tis.), "Kapitalne rezerve" (Bilješka 28 u usporedivom iznosu HRK 5.304 tis.), "Rezerve za fer vrijednost" (Bilješka 28 u usporedivom iznosu HRK 905 tis.), "Zakonske rezerve" (Bilješka 28 u usporedivom iznosu HRK 83.601 tis.), "Ostale rezerve" (Bilješka 28 u usporedivom iznosu HRK 135.334 tis.) te "Zadržana dobit" (Bilješka 28 u usporedivom iznosu HRK 663.714 tis.).
Napomena:  Radi potpune usporedivosti, slijedeće stavke treba promatrati kako je navedeno: Stavka Revidiranog izvještaja "Ostale rezerve" (Bilješka 28; HRK 135.334 tis.) odgovara GFI POD stavci "Rezerve za vlastite dionice" (AOP 072; HRK 96.815 tis.) te dijelu GFI POD stavke "Zadržana dobit" (AOP 081; HRK 38.519 tis.). Stavka Revidiranog izvještaja „Zadržana dobit“ (Bilješka 28; HRK 663.714 tis.) odgovara zbroju GFI POD stavki "Dobit poslovne godine" (AOP 084; HRK 239.279 tis.) te dijela stavke "Zadržana dobit" (AOP 081; HRK 424.435 tis.).</t>
  </si>
  <si>
    <r>
      <t>GFI-POD stavke "Prihodi na temelju upotrebe vlastitih proizvoda, roba i usluga" (AOP 128; HRK 218 tis.), "Ostali poslovni prihodi s poduzetnicima unutar grupe" (AOP 129; HRK 122.524 tis.) i "Ostali poslovni prihodi (izvan grupe)" (AOP 130; HRK 58.002 tis.) su u Revidiranom izvještaju iskazane unutar stavki "Ostali prihodi" (Bilješka 6; "Prihod od donacija i ostalo" HRK 2.917 tis., "Prihod od ukidanja rezervacija" HRK 566 tis., "Prihod od prefakturiranja" HRK 2.234 tis., "Prihod od osiguranja i po sudskim žalbama" HRK 3.310 tis., "Prihod od upotrebe vlastitih proizvoda i usluga" HRK 218 tis., "Ostali prihodi" HRK 10.186 tis.), te "Ostali dobici/(gubici) - neto" (Bilješka 10; "Neto dobici od prodaje nekretnina, postrojenja i opreme"</t>
    </r>
    <r>
      <rPr>
        <sz val="9"/>
        <color rgb="FFFF0000"/>
        <rFont val="Arial"/>
        <family val="2"/>
        <charset val="238"/>
      </rPr>
      <t xml:space="preserve"> </t>
    </r>
    <r>
      <rPr>
        <sz val="9"/>
        <color theme="1"/>
        <rFont val="Arial"/>
        <family val="2"/>
        <charset val="238"/>
      </rPr>
      <t xml:space="preserve">HRK 161.314 tis.).
Napomena: Ukupan iznos stavke "Ostali prihodi" Revidiranog izvješća (Bilješka 6) u iznosu </t>
    </r>
    <r>
      <rPr>
        <sz val="9"/>
        <rFont val="Arial"/>
        <family val="2"/>
        <charset val="238"/>
      </rPr>
      <t>HRK 19.431</t>
    </r>
    <r>
      <rPr>
        <sz val="9"/>
        <color theme="1"/>
        <rFont val="Arial"/>
        <family val="2"/>
        <charset val="238"/>
      </rPr>
      <t xml:space="preserve"> tis. je iskazan u stavci "Prihodi na temelju upotrebe vlastitih proizvoda, roba i usluga, ostali poslovni prihodi s poduzetnicima unutar grupe te ostali poslovni prihodi (izvan grupe)" (AOP 128, 129 i 130; HRK 19.431 tis.). 
Ukupan iznos stavke "Ostali dobici/(gubici) - neto" Revidiranog izvješća (Bilješka 10) u iznosu HRK 161.314 tis. je iskazan u stavci "Prihodi na temelju upotrebe vlastitih proizvoda, roba i usluga, ostali poslovni prihodi s poduzetnicima unutar grupe te ostali poslovni prihodi (izvan grupe)" (AOP 128, 129 i 130, HRK 161.314 tis.).</t>
    </r>
  </si>
  <si>
    <t>GFI-POD stavka "Plaćeni troškovi budućeg razdoblja i obračunati prihodi" (AOP 064; HRK 17.875 tis.) je u Revidiranom izvještaju iskazana unutar stavke "Kupci i ostala potraživanja" (Bilješka 23; "Obračunati nefakturirani prihodi" HRK 3.034 tis., "Potraživanja za kamatu" HRK 24 tis., "Unaprijed plaćeni troškovi" HRK 14.816 tis.).
Napomena: Ukupna stavka "Kupci i ostala potraživanja" Revidiranog izvješća (Bilješka 23) u iznosu 46.339 tis. je iskazana u stavkama "Potraživanja" (AOP 046; HRK 28.465 tis.) te "Plaćeni troškovi budućeg razdoblja i obračunati prihodi" (AOP 064; HRK 17.875 tis.).</t>
  </si>
  <si>
    <t>Obzirom na drukčiji prikaz, a radi usporedivosti GFI-POD i Revidiranog izvještaja nužno je zbirno promatrati GFI-POD stavke "Dugoročne obveze" (AOP 095; HRK 2.199.023 tis.) i "Rezerviranja" (AOP 088; HRK 99.092 tis.) u odnosu na stavku "Dugoročne obveze" Revidiranog izvješća (HRK 2.298.116 tis.).</t>
  </si>
  <si>
    <r>
      <t>GFI-POD stavka "Ostale dugoročne obveze" (AOP 105; HRK 38.087</t>
    </r>
    <r>
      <rPr>
        <sz val="9"/>
        <color rgb="FFFF0000"/>
        <rFont val="Arial"/>
        <family val="2"/>
        <charset val="238"/>
      </rPr>
      <t xml:space="preserve"> </t>
    </r>
    <r>
      <rPr>
        <sz val="9"/>
        <rFont val="Arial"/>
        <family val="2"/>
        <charset val="238"/>
      </rPr>
      <t>tis.)</t>
    </r>
    <r>
      <rPr>
        <sz val="9"/>
        <color theme="1"/>
        <rFont val="Arial"/>
        <family val="2"/>
        <charset val="238"/>
      </rPr>
      <t xml:space="preserve"> je u Revidiranom izvještaju iskazana unutar dugoročnog dijela stavke "Derivativni financijski instrumenti" (Bilješka 24 u usporedivom iznosu HRK 11.023 tis.), "Obveze za imovinu s pravom korištenja" (Bilješka 30 u usporedivom iznosu HRK 8.770 tis.) te bilješka 39 u usporedivom iznosu HRK 18.294 tis. 
Napomena: Ukupna stavka "Derivativni financijski instrumenti" Revidiranog izvješća (Bilješka 24) u iznosu 17.048 tis. je iskazana u stavkama "Ostale dugoročne obveze" (AOP 105; HRK 11.023 tis.) i "Ostale kratkoročne obveze" (AOP 121; HRK 6.025 tis.).</t>
    </r>
  </si>
  <si>
    <t>Obzirom na drukčiji prikaz, a radi usporedivosti GFI-POD i Revidiranog izvještaja nužno je zbirno promatrati GFI-POD stavke "Kratkoročne obveze" (AOP 107; HRK 463.253 tis.) i "Odgođeno plaćanje troškova i prihod budućeg razdoblja" (AOP 122; HRK 52.099 tis.) u odnosu na stavke "Kratkoročne obveze" Revidiranog izvješća (HRK 515.352 tis.).</t>
  </si>
  <si>
    <t>dio 24+29 + dio 30 + dio 31</t>
  </si>
  <si>
    <t>GFI-POD stavka "Obveze s osnove udjela u rezultatu" (AOP 119; HRK 9 tis.) i "Ostale kratkoročne obveze" (AOP 121; HRK 11.553 tis.) je u Revidiranom izvještaju iskazana unutar kratkoročnih dijelova stavki "Dobavljači i ostale obveze" (Bilješka 31; "Obveza za dividendu" HRK 9 tis., "Ostale obveze" HRK 1.939 tis.), "Derivativni financijski instrumenti" (Bilješka 24 u usporedivom iznosu HRK 6.025 tis.) te "Obveze za imovinu s pravom korištenja" (Bilješka 30 u usporedivom iznosu HRK 3.589 tis.). 
Napomena: Ukupan kratkoročni dio stavke "Dobavljači i ostale obveze" Revidiranog izvješća (Bilješka 31) u iznosu HRK 230.578 tis. je iskazan u stavkama "Obveze za predujmove" (AOP 114; HRK 31.610 tis.), "Obveze prema  poduzetnicima unutar grupe i obveze prema dobavljačima" (AOP 108 i 115; HRK 127.696 tis.), "Obveze prema zaposlenicima" (AOP 117; HRK 24.837 tis.), "Obveze za poreze, doprinose i slična davanja" (AOP 118; HRK 10.114 tis.), "Obveze s osnove udjela u rezultatu" (AOP 119; HRK 9 tis.), " Ostale kratkoročne obveze" (AOP 121; HRK 1.939 tis.) te "Odgođeno plaćanje troškova i prihod budućeg razdoblja" (AOP 122; HRK 34.371 tis.). 
Ukupan iznos stavke "Derivativni financijski instrumenti" Revidiranog izvješća (Bilješka 24) u iznosu HRK 17.048 tis. je iskazan u stavkama "Ostale dugoročne obveze" (AOP 105; HRK 11.023 tis.) i "Ostale kratkoročne obveze" (AOP 121; HRK 6.025 tis.).</t>
  </si>
  <si>
    <t>Obzirom na drukčiji prikaz, a radi usporedivosti GFI-POD i Revidiranog izvještaja nužno je zbirno promatrati GFI-POD stavke "Troškovi osoblja" (AOP 137; HRK 506.080 tis.), "Ostali troškovi" (AOP 142; HRK 174.348 tis.), "Vrijednosna usklađenja" (AOP 143; HRK 544 tis.), "Rezerviranja" (AOP 146; 8.236 tis.) i "Ostali poslovni rashodi" (AOP 153; HRK 30.575 tis.) u odnosu na stavke "Troškovi zaposlenih" (Bilješka 8; HRK 594.133 tis.) te "Ostali poslovni rashodi (Bilješka 9; HRK 125.649 tis.) Revidiranog izvješća.</t>
  </si>
  <si>
    <t>GFI-POD stavka "Ostali troškovi" (AOP 142; HRK 174.348 tis.) je u Revidiranom izvještaju iskazana unutar stavki "Troškovi zaposlenih" (Bilješka 8; "Trošak otpremnina" HRK 515 tis., "Ostali troškovi zaposlenih" HRK 82.856 tis.) te "Ostali poslovni rashodi" (Bilješka 9; "Komunalne naknade, koncesije i dr." HRK 53.613 tis., "Profesionalne usluge" HRK 18.915 tis., "Troškovi reprezentacije" HRK 7.813 tis. HRK, "Premije osiguranja" HRK 6.343 tis., "Bankarske usluge" HRK 2.325 tis., "Stručni časopisi i dr. administrativni troškovi" HRK 1.968 tis.).
Napomena: Ukupan iznos stavke "Troškovi zaposlenih" Revidiranog izvješća (Bilješka 8) u iznosu HRK 594.133 tis. je iskazan u stavkama "Troškovi osoblja" (AOP 137; HRK 506.080 tis.), "Ostali troškovi" (AOP 142; HRK 83.371 tis.) i "Rezerviranja" (AOP 146; HRK 4.683 tis.). 
Ukupan iznos stavke "Ostali poslovni rashodi" Revidiranog izvješća (Bilješka 9) u iznosu HRK 125.649 tis. je iskazan u stavkama "Ostali troškovi" (AOP 142; HRK 90.978 tis.), "Vrijednosna usklađenja" (AOP 143; HRK 544 tis.), "Rezerviranja" (AOP 146; HRK 3.553 tis.) te "Ostali poslovni rashodi" (AOP 153; HRK 30.575 tis.).</t>
  </si>
  <si>
    <t>Društvo Valamar Riviera d.d. u nastavku predstavlja tablice usporedbe stavki GFI POD financijskih izvještaja i revidiranih Bilješki za 2018. i 2019. godinu.</t>
  </si>
  <si>
    <t xml:space="preserve">                   BILJEŠKE UZ GODIŠNJE FINANCIJSKE IZVJEŠTAJE (GFI)
Naziv izdavatelja:   Valamar Riviera d.d.
OIB:   36201212847
Izvještajno razdoblje: 01.01.2019. do 31.12.2019.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Detaljnije informacije o financijskim izvještajima dostupne su u objavljenom PDF dokumentu "Godišnje izvješće 2019." koji je istovremeno s ovim dokumentom objavljen na internetskim stranicama HANFA-e, Zagrebačke burze i Izdavatelja.
</t>
  </si>
  <si>
    <t>Informacije o osnovi za sastavljanje financijskih izvještaja i određenim računovodstvenim politikama dostupne su u objavljenom PDF dokumentu „Godišnje izvješće 2019.“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</si>
</sst>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7"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9"/>
      <color theme="1"/>
      <name val="Arial"/>
      <family val="2"/>
      <charset val="238"/>
    </font>
    <font>
      <sz val="9"/>
      <color theme="1"/>
      <name val="Arial"/>
      <family val="2"/>
      <charset val="238"/>
    </font>
    <font>
      <sz val="9"/>
      <color rgb="FFFF0000"/>
      <name val="Arial"/>
      <family val="2"/>
      <charset val="238"/>
    </font>
    <font>
      <i/>
      <sz val="9"/>
      <color theme="1"/>
      <name val="Arial"/>
      <family val="2"/>
      <charset val="238"/>
    </font>
    <font>
      <b/>
      <i/>
      <sz val="9"/>
      <color theme="1"/>
      <name val="Arial"/>
      <family val="2"/>
      <charset val="238"/>
    </font>
    <font>
      <b/>
      <sz val="9"/>
      <color rgb="FFFF0000"/>
      <name val="Arial"/>
      <family val="2"/>
      <charset val="238"/>
    </font>
    <font>
      <b/>
      <sz val="9"/>
      <color rgb="FF333399"/>
      <name val="Arial"/>
      <family val="2"/>
      <charset val="238"/>
    </font>
    <font>
      <sz val="9"/>
      <color rgb="FF333399"/>
      <name val="Arial"/>
      <family val="2"/>
      <charset val="238"/>
    </font>
    <font>
      <b/>
      <sz val="11"/>
      <color theme="1"/>
      <name val="Arial"/>
      <family val="2"/>
      <charset val="238"/>
    </font>
    <font>
      <sz val="9"/>
      <color rgb="FF0070C0"/>
      <name val="Arial"/>
      <family val="2"/>
      <charset val="238"/>
    </font>
    <font>
      <b/>
      <sz val="9"/>
      <color rgb="FF00B0F0"/>
      <name val="Arial"/>
      <family val="2"/>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9.9978637043366805E-2"/>
        <bgColor indexed="64"/>
      </patternFill>
    </fill>
  </fills>
  <borders count="9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bottom style="medium">
        <color theme="1"/>
      </bottom>
      <diagonal/>
    </border>
    <border>
      <left style="medium">
        <color theme="1"/>
      </left>
      <right style="thin">
        <color theme="0" tint="-0.34998626667073579"/>
      </right>
      <top style="medium">
        <color theme="1"/>
      </top>
      <bottom style="medium">
        <color theme="1"/>
      </bottom>
      <diagonal/>
    </border>
    <border>
      <left style="thin">
        <color theme="0" tint="-0.34998626667073579"/>
      </left>
      <right style="thin">
        <color theme="0" tint="-0.34998626667073579"/>
      </right>
      <top style="medium">
        <color theme="1"/>
      </top>
      <bottom style="medium">
        <color theme="1"/>
      </bottom>
      <diagonal/>
    </border>
    <border>
      <left style="thin">
        <color theme="0" tint="-0.34998626667073579"/>
      </left>
      <right style="medium">
        <color theme="1"/>
      </right>
      <top style="medium">
        <color theme="1"/>
      </top>
      <bottom style="medium">
        <color theme="1"/>
      </bottom>
      <diagonal/>
    </border>
    <border>
      <left style="medium">
        <color theme="1"/>
      </left>
      <right/>
      <top style="medium">
        <color theme="1"/>
      </top>
      <bottom style="thin">
        <color indexed="22"/>
      </bottom>
      <diagonal/>
    </border>
    <border>
      <left style="thin">
        <color theme="0" tint="-0.34998626667073579"/>
      </left>
      <right style="thin">
        <color theme="0" tint="-0.34998626667073579"/>
      </right>
      <top style="medium">
        <color theme="1"/>
      </top>
      <bottom style="thin">
        <color theme="0" tint="-0.34998626667073579"/>
      </bottom>
      <diagonal/>
    </border>
    <border>
      <left style="thin">
        <color theme="0" tint="-0.34998626667073579"/>
      </left>
      <right style="medium">
        <color theme="1"/>
      </right>
      <top style="medium">
        <color theme="1"/>
      </top>
      <bottom style="thin">
        <color theme="0" tint="-0.34998626667073579"/>
      </bottom>
      <diagonal/>
    </border>
    <border>
      <left style="medium">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theme="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style="medium">
        <color theme="1"/>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theme="1"/>
      </right>
      <top style="thin">
        <color theme="0" tint="-0.34998626667073579"/>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thin">
        <color theme="0" tint="-0.34998626667073579"/>
      </right>
      <top style="medium">
        <color theme="1"/>
      </top>
      <bottom style="thin">
        <color theme="0" tint="-0.34998626667073579"/>
      </bottom>
      <diagonal/>
    </border>
    <border>
      <left style="medium">
        <color theme="1"/>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diagonal/>
    </border>
    <border>
      <left style="thin">
        <color theme="0" tint="-0.34998626667073579"/>
      </left>
      <right style="medium">
        <color theme="1"/>
      </right>
      <top style="medium">
        <color theme="1"/>
      </top>
      <bottom/>
      <diagonal/>
    </border>
    <border>
      <left style="thin">
        <color theme="0" tint="-0.34998626667073579"/>
      </left>
      <right style="thin">
        <color theme="0" tint="-0.34998626667073579"/>
      </right>
      <top/>
      <bottom/>
      <diagonal/>
    </border>
    <border>
      <left/>
      <right style="thin">
        <color theme="0" tint="-0.34998626667073579"/>
      </right>
      <top style="medium">
        <color theme="1"/>
      </top>
      <bottom style="medium">
        <color theme="1"/>
      </bottom>
      <diagonal/>
    </border>
    <border>
      <left/>
      <right/>
      <top style="medium">
        <color theme="1"/>
      </top>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medium">
        <color theme="1"/>
      </top>
      <bottom style="thin">
        <color theme="0" tint="-0.34998626667073579"/>
      </bottom>
      <diagonal/>
    </border>
    <border>
      <left/>
      <right style="thin">
        <color theme="0" tint="-0.34998626667073579"/>
      </right>
      <top style="thin">
        <color theme="0" tint="-0.34998626667073579"/>
      </top>
      <bottom style="medium">
        <color theme="1"/>
      </bottom>
      <diagonal/>
    </border>
    <border>
      <left style="medium">
        <color theme="1"/>
      </left>
      <right/>
      <top style="medium">
        <color theme="1"/>
      </top>
      <bottom style="thin">
        <color theme="0" tint="-0.34998626667073579"/>
      </bottom>
      <diagonal/>
    </border>
    <border>
      <left style="thin">
        <color theme="0" tint="-0.34998626667073579"/>
      </left>
      <right/>
      <top style="thin">
        <color theme="0" tint="-0.34998626667073579"/>
      </top>
      <bottom style="medium">
        <color theme="1"/>
      </bottom>
      <diagonal/>
    </border>
    <border>
      <left style="medium">
        <color theme="1"/>
      </left>
      <right/>
      <top style="thin">
        <color theme="0" tint="-0.34998626667073579"/>
      </top>
      <bottom style="medium">
        <color theme="1"/>
      </bottom>
      <diagonal/>
    </border>
    <border>
      <left style="medium">
        <color theme="1"/>
      </left>
      <right style="thin">
        <color theme="0" tint="-0.34998626667073579"/>
      </right>
      <top style="medium">
        <color theme="1"/>
      </top>
      <bottom style="medium">
        <color theme="0" tint="-0.34998626667073579"/>
      </bottom>
      <diagonal/>
    </border>
    <border>
      <left style="thin">
        <color theme="0" tint="-0.34998626667073579"/>
      </left>
      <right style="thin">
        <color theme="0" tint="-0.34998626667073579"/>
      </right>
      <top style="medium">
        <color theme="1"/>
      </top>
      <bottom style="medium">
        <color theme="0" tint="-0.34998626667073579"/>
      </bottom>
      <diagonal/>
    </border>
    <border>
      <left style="thin">
        <color theme="0" tint="-0.34998626667073579"/>
      </left>
      <right style="medium">
        <color theme="1"/>
      </right>
      <top style="medium">
        <color theme="1"/>
      </top>
      <bottom style="medium">
        <color theme="0" tint="-0.34998626667073579"/>
      </bottom>
      <diagonal/>
    </border>
    <border>
      <left style="medium">
        <color theme="1"/>
      </left>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style="medium">
        <color theme="1"/>
      </left>
      <right/>
      <top style="medium">
        <color theme="1"/>
      </top>
      <bottom/>
      <diagonal/>
    </border>
    <border>
      <left/>
      <right style="thin">
        <color theme="0" tint="-0.34998626667073579"/>
      </right>
      <top style="medium">
        <color theme="1"/>
      </top>
      <bottom/>
      <diagonal/>
    </border>
    <border>
      <left style="medium">
        <color theme="1"/>
      </left>
      <right/>
      <top/>
      <bottom/>
      <diagonal/>
    </border>
    <border>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style="thin">
        <color indexed="64"/>
      </left>
      <right/>
      <top style="thin">
        <color indexed="22"/>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indexed="64"/>
      </left>
      <right style="thin">
        <color indexed="64"/>
      </right>
      <top style="thin">
        <color indexed="22"/>
      </top>
      <bottom style="medium">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495">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7"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7"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9" borderId="44" xfId="0" applyNumberFormat="1" applyFont="1" applyFill="1" applyBorder="1" applyAlignment="1" applyProtection="1">
      <alignment vertical="center" shrinkToFit="1"/>
    </xf>
    <xf numFmtId="3" fontId="22"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47" xfId="0" applyFont="1" applyFill="1" applyBorder="1" applyAlignment="1">
      <alignment wrapText="1"/>
    </xf>
    <xf numFmtId="0" fontId="27" fillId="10" borderId="0" xfId="0" applyFont="1" applyFill="1" applyBorder="1" applyAlignment="1">
      <alignment wrapText="1"/>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0" xfId="0" applyFont="1" applyFill="1" applyBorder="1" applyAlignment="1">
      <alignment horizontal="center" vertical="center"/>
    </xf>
    <xf numFmtId="0" fontId="28" fillId="10" borderId="48"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48"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48" xfId="0" applyFont="1" applyFill="1" applyBorder="1" applyAlignment="1">
      <alignment vertical="center"/>
    </xf>
    <xf numFmtId="0" fontId="30"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3" fontId="4" fillId="0" borderId="51" xfId="0" applyNumberFormat="1" applyFont="1" applyFill="1" applyBorder="1" applyAlignment="1" applyProtection="1">
      <alignment vertical="center"/>
      <protection locked="0"/>
    </xf>
    <xf numFmtId="3" fontId="4" fillId="0" borderId="27" xfId="0" applyNumberFormat="1" applyFont="1" applyFill="1" applyBorder="1" applyAlignment="1" applyProtection="1">
      <alignment horizontal="right" vertical="center" shrinkToFit="1"/>
      <protection locked="0"/>
    </xf>
    <xf numFmtId="0" fontId="36" fillId="10" borderId="0" xfId="0" applyFont="1" applyFill="1"/>
    <xf numFmtId="49" fontId="36" fillId="10" borderId="0" xfId="0" applyNumberFormat="1" applyFont="1" applyFill="1" applyAlignment="1">
      <alignment horizontal="center" vertical="center"/>
    </xf>
    <xf numFmtId="0" fontId="37" fillId="10" borderId="0" xfId="0" applyFont="1" applyFill="1"/>
    <xf numFmtId="0" fontId="38" fillId="10" borderId="0" xfId="0" applyFont="1" applyFill="1"/>
    <xf numFmtId="0" fontId="39" fillId="10" borderId="52" xfId="0" applyFont="1" applyFill="1" applyBorder="1"/>
    <xf numFmtId="49" fontId="40" fillId="10" borderId="52" xfId="0" applyNumberFormat="1" applyFont="1" applyFill="1" applyBorder="1" applyAlignment="1">
      <alignment horizontal="center" vertical="center"/>
    </xf>
    <xf numFmtId="3" fontId="36" fillId="10" borderId="52" xfId="0" applyNumberFormat="1" applyFont="1" applyFill="1" applyBorder="1" applyAlignment="1">
      <alignment horizontal="center"/>
    </xf>
    <xf numFmtId="3" fontId="41" fillId="10" borderId="52" xfId="0" applyNumberFormat="1" applyFont="1" applyFill="1" applyBorder="1" applyAlignment="1">
      <alignment horizontal="center"/>
    </xf>
    <xf numFmtId="0" fontId="41" fillId="10" borderId="52" xfId="0" applyFont="1" applyFill="1" applyBorder="1" applyAlignment="1">
      <alignment vertical="center"/>
    </xf>
    <xf numFmtId="0" fontId="36" fillId="16" borderId="53" xfId="0" applyFont="1" applyFill="1" applyBorder="1" applyAlignment="1">
      <alignment vertical="center" wrapText="1"/>
    </xf>
    <xf numFmtId="49" fontId="36" fillId="16" borderId="54" xfId="0" applyNumberFormat="1" applyFont="1" applyFill="1" applyBorder="1" applyAlignment="1">
      <alignment horizontal="center" vertical="center"/>
    </xf>
    <xf numFmtId="3" fontId="36" fillId="16" borderId="54" xfId="0" applyNumberFormat="1" applyFont="1" applyFill="1" applyBorder="1" applyAlignment="1">
      <alignment horizontal="center" vertical="center" wrapText="1"/>
    </xf>
    <xf numFmtId="0" fontId="36" fillId="16" borderId="55" xfId="0" applyFont="1" applyFill="1" applyBorder="1" applyAlignment="1">
      <alignment horizontal="center" vertical="center"/>
    </xf>
    <xf numFmtId="0" fontId="42" fillId="9" borderId="56" xfId="0" applyFont="1" applyFill="1" applyBorder="1" applyAlignment="1">
      <alignment vertical="center" wrapText="1"/>
    </xf>
    <xf numFmtId="49" fontId="42" fillId="9" borderId="57" xfId="0" applyNumberFormat="1" applyFont="1" applyFill="1" applyBorder="1" applyAlignment="1">
      <alignment horizontal="center" vertical="center"/>
    </xf>
    <xf numFmtId="3" fontId="42" fillId="9" borderId="57" xfId="0" applyNumberFormat="1" applyFont="1" applyFill="1" applyBorder="1" applyAlignment="1">
      <alignment horizontal="right" vertical="center"/>
    </xf>
    <xf numFmtId="0" fontId="43" fillId="9" borderId="58" xfId="0" applyFont="1" applyFill="1" applyBorder="1" applyAlignment="1">
      <alignment horizontal="left" vertical="center"/>
    </xf>
    <xf numFmtId="0" fontId="37" fillId="10" borderId="59" xfId="0" applyFont="1" applyFill="1" applyBorder="1" applyAlignment="1">
      <alignment horizontal="left" vertical="center"/>
    </xf>
    <xf numFmtId="49" fontId="37" fillId="10" borderId="60" xfId="0" applyNumberFormat="1" applyFont="1" applyFill="1" applyBorder="1" applyAlignment="1">
      <alignment horizontal="center" vertical="center" wrapText="1"/>
    </xf>
    <xf numFmtId="3" fontId="37" fillId="10" borderId="60" xfId="0" applyNumberFormat="1" applyFont="1" applyFill="1" applyBorder="1" applyAlignment="1">
      <alignment horizontal="right" vertical="center"/>
    </xf>
    <xf numFmtId="0" fontId="37" fillId="10" borderId="61" xfId="0" applyFont="1" applyFill="1" applyBorder="1" applyAlignment="1">
      <alignment horizontal="left" vertical="center"/>
    </xf>
    <xf numFmtId="0" fontId="37" fillId="10" borderId="59" xfId="0" applyFont="1" applyFill="1" applyBorder="1" applyAlignment="1">
      <alignment horizontal="left" vertical="center" wrapText="1"/>
    </xf>
    <xf numFmtId="49" fontId="37" fillId="10" borderId="60" xfId="0" applyNumberFormat="1" applyFont="1" applyFill="1" applyBorder="1" applyAlignment="1">
      <alignment horizontal="center" vertical="center"/>
    </xf>
    <xf numFmtId="0" fontId="37" fillId="10" borderId="61" xfId="0" applyFont="1" applyFill="1" applyBorder="1" applyAlignment="1">
      <alignment horizontal="left" vertical="center" wrapText="1"/>
    </xf>
    <xf numFmtId="0" fontId="37" fillId="10" borderId="62" xfId="0" applyFont="1" applyFill="1" applyBorder="1" applyAlignment="1">
      <alignment horizontal="left" vertical="center"/>
    </xf>
    <xf numFmtId="49" fontId="36" fillId="10" borderId="63" xfId="0" applyNumberFormat="1" applyFont="1" applyFill="1" applyBorder="1" applyAlignment="1">
      <alignment horizontal="center" vertical="center"/>
    </xf>
    <xf numFmtId="3" fontId="37" fillId="10" borderId="63" xfId="0" applyNumberFormat="1" applyFont="1" applyFill="1" applyBorder="1" applyAlignment="1">
      <alignment horizontal="right" vertical="center"/>
    </xf>
    <xf numFmtId="0" fontId="37" fillId="10" borderId="63" xfId="0" applyFont="1" applyFill="1" applyBorder="1" applyAlignment="1">
      <alignment horizontal="right" vertical="center"/>
    </xf>
    <xf numFmtId="0" fontId="37" fillId="10" borderId="64" xfId="0" applyFont="1" applyFill="1" applyBorder="1" applyAlignment="1">
      <alignment horizontal="left" vertical="center"/>
    </xf>
    <xf numFmtId="0" fontId="42" fillId="9" borderId="59" xfId="0" applyFont="1" applyFill="1" applyBorder="1" applyAlignment="1">
      <alignment horizontal="left" vertical="center"/>
    </xf>
    <xf numFmtId="49" fontId="42" fillId="9" borderId="60" xfId="0" applyNumberFormat="1" applyFont="1" applyFill="1" applyBorder="1" applyAlignment="1">
      <alignment horizontal="center" vertical="center"/>
    </xf>
    <xf numFmtId="3" fontId="42" fillId="9" borderId="60" xfId="0" applyNumberFormat="1" applyFont="1" applyFill="1" applyBorder="1" applyAlignment="1">
      <alignment horizontal="right" vertical="center"/>
    </xf>
    <xf numFmtId="0" fontId="43" fillId="9" borderId="61" xfId="0" applyFont="1" applyFill="1" applyBorder="1" applyAlignment="1">
      <alignment horizontal="left" vertical="center"/>
    </xf>
    <xf numFmtId="0" fontId="37" fillId="10" borderId="68" xfId="0" applyFont="1" applyFill="1" applyBorder="1" applyAlignment="1">
      <alignment horizontal="left" vertical="center"/>
    </xf>
    <xf numFmtId="49" fontId="36" fillId="10" borderId="69" xfId="0" applyNumberFormat="1" applyFont="1" applyFill="1" applyBorder="1" applyAlignment="1">
      <alignment horizontal="center" vertical="center"/>
    </xf>
    <xf numFmtId="3" fontId="37" fillId="10" borderId="69" xfId="0" applyNumberFormat="1" applyFont="1" applyFill="1" applyBorder="1" applyAlignment="1">
      <alignment horizontal="right" vertical="center"/>
    </xf>
    <xf numFmtId="0" fontId="37" fillId="10" borderId="69" xfId="0" applyFont="1" applyFill="1" applyBorder="1" applyAlignment="1">
      <alignment horizontal="right" vertical="center"/>
    </xf>
    <xf numFmtId="0" fontId="37" fillId="10" borderId="70" xfId="0" applyFont="1" applyFill="1" applyBorder="1" applyAlignment="1">
      <alignment horizontal="left" vertical="center"/>
    </xf>
    <xf numFmtId="0" fontId="42" fillId="9" borderId="71" xfId="0" applyFont="1" applyFill="1" applyBorder="1" applyAlignment="1">
      <alignment horizontal="left" vertical="center"/>
    </xf>
    <xf numFmtId="49" fontId="36" fillId="10" borderId="60" xfId="0" applyNumberFormat="1" applyFont="1" applyFill="1" applyBorder="1" applyAlignment="1">
      <alignment horizontal="center" vertical="center"/>
    </xf>
    <xf numFmtId="0" fontId="37" fillId="10" borderId="60" xfId="0" applyFont="1" applyFill="1" applyBorder="1" applyAlignment="1">
      <alignment horizontal="right" vertical="center"/>
    </xf>
    <xf numFmtId="0" fontId="42" fillId="9" borderId="61" xfId="0" applyFont="1" applyFill="1" applyBorder="1" applyAlignment="1">
      <alignment horizontal="left" vertical="center" wrapText="1"/>
    </xf>
    <xf numFmtId="0" fontId="37" fillId="10" borderId="61" xfId="0" applyFont="1" applyFill="1" applyBorder="1"/>
    <xf numFmtId="49" fontId="42" fillId="9" borderId="60" xfId="0" applyNumberFormat="1" applyFont="1" applyFill="1" applyBorder="1" applyAlignment="1">
      <alignment horizontal="center" vertical="center" wrapText="1"/>
    </xf>
    <xf numFmtId="0" fontId="0" fillId="10" borderId="0" xfId="0" applyFill="1" applyAlignment="1">
      <alignment vertical="top"/>
    </xf>
    <xf numFmtId="0" fontId="44" fillId="10" borderId="0" xfId="0" applyFont="1" applyFill="1"/>
    <xf numFmtId="0" fontId="23" fillId="10" borderId="0" xfId="0" applyFont="1" applyFill="1"/>
    <xf numFmtId="49" fontId="36" fillId="10" borderId="0" xfId="0" applyNumberFormat="1" applyFont="1" applyFill="1" applyAlignment="1">
      <alignment horizontal="center"/>
    </xf>
    <xf numFmtId="0" fontId="45" fillId="10" borderId="0" xfId="0" applyFont="1" applyFill="1"/>
    <xf numFmtId="0" fontId="36" fillId="10" borderId="0" xfId="0" applyFont="1" applyFill="1" applyAlignment="1">
      <alignment horizontal="center"/>
    </xf>
    <xf numFmtId="0" fontId="36" fillId="16" borderId="72" xfId="0" applyFont="1" applyFill="1" applyBorder="1" applyAlignment="1">
      <alignment vertical="center" wrapText="1"/>
    </xf>
    <xf numFmtId="49" fontId="36" fillId="16" borderId="73" xfId="0" applyNumberFormat="1" applyFont="1" applyFill="1" applyBorder="1" applyAlignment="1">
      <alignment horizontal="center" vertical="center" wrapText="1"/>
    </xf>
    <xf numFmtId="0" fontId="36" fillId="16" borderId="74" xfId="0" applyFont="1" applyFill="1" applyBorder="1" applyAlignment="1">
      <alignment horizontal="center" vertical="center" wrapText="1"/>
    </xf>
    <xf numFmtId="0" fontId="37" fillId="10" borderId="64" xfId="0" applyFont="1" applyFill="1" applyBorder="1" applyAlignment="1">
      <alignment wrapText="1"/>
    </xf>
    <xf numFmtId="0" fontId="42" fillId="9" borderId="61" xfId="0" applyFont="1" applyFill="1" applyBorder="1" applyAlignment="1">
      <alignment wrapText="1"/>
    </xf>
    <xf numFmtId="0" fontId="37" fillId="10" borderId="61" xfId="0" applyFont="1" applyFill="1" applyBorder="1" applyAlignment="1">
      <alignment vertical="center" wrapText="1"/>
    </xf>
    <xf numFmtId="3" fontId="37" fillId="0" borderId="60" xfId="0" applyNumberFormat="1" applyFont="1" applyFill="1" applyBorder="1" applyAlignment="1">
      <alignment horizontal="right" vertical="center"/>
    </xf>
    <xf numFmtId="0" fontId="42" fillId="9" borderId="59" xfId="0" applyFont="1" applyFill="1" applyBorder="1" applyAlignment="1">
      <alignment horizontal="left" vertical="center" wrapText="1"/>
    </xf>
    <xf numFmtId="0" fontId="42" fillId="9" borderId="61" xfId="0" applyFont="1" applyFill="1" applyBorder="1" applyAlignment="1">
      <alignment vertical="center" wrapText="1"/>
    </xf>
    <xf numFmtId="0" fontId="36" fillId="17" borderId="65" xfId="0" applyFont="1" applyFill="1" applyBorder="1" applyAlignment="1">
      <alignment horizontal="left" vertical="center"/>
    </xf>
    <xf numFmtId="49" fontId="36" fillId="17" borderId="66" xfId="0" applyNumberFormat="1" applyFont="1" applyFill="1" applyBorder="1" applyAlignment="1">
      <alignment horizontal="center" vertical="center"/>
    </xf>
    <xf numFmtId="3" fontId="36" fillId="17" borderId="66" xfId="0" applyNumberFormat="1" applyFont="1" applyFill="1" applyBorder="1" applyAlignment="1">
      <alignment horizontal="right" vertical="center"/>
    </xf>
    <xf numFmtId="3" fontId="36" fillId="17" borderId="67" xfId="0" applyNumberFormat="1" applyFont="1" applyFill="1" applyBorder="1" applyAlignment="1">
      <alignment horizontal="right" vertical="center"/>
    </xf>
    <xf numFmtId="0" fontId="37" fillId="10" borderId="75" xfId="0" applyFont="1" applyFill="1" applyBorder="1" applyAlignment="1">
      <alignment horizontal="left" vertical="center"/>
    </xf>
    <xf numFmtId="49" fontId="36" fillId="10" borderId="75" xfId="0" applyNumberFormat="1" applyFont="1" applyFill="1" applyBorder="1" applyAlignment="1">
      <alignment horizontal="center" vertical="center"/>
    </xf>
    <xf numFmtId="3" fontId="37" fillId="10" borderId="75" xfId="0" applyNumberFormat="1" applyFont="1" applyFill="1" applyBorder="1" applyAlignment="1">
      <alignment horizontal="right" vertical="center"/>
    </xf>
    <xf numFmtId="0" fontId="37" fillId="10" borderId="75" xfId="0" applyFont="1" applyFill="1" applyBorder="1" applyAlignment="1">
      <alignment horizontal="right" vertical="center"/>
    </xf>
    <xf numFmtId="0" fontId="42" fillId="9" borderId="58" xfId="0" applyFont="1" applyFill="1" applyBorder="1" applyAlignment="1">
      <alignment horizontal="left" vertical="center" wrapText="1"/>
    </xf>
    <xf numFmtId="0" fontId="37" fillId="0" borderId="61" xfId="0" applyFont="1" applyFill="1" applyBorder="1" applyAlignment="1">
      <alignment horizontal="left" vertical="center"/>
    </xf>
    <xf numFmtId="0" fontId="0" fillId="10" borderId="0" xfId="0" applyFill="1"/>
    <xf numFmtId="49" fontId="36" fillId="17" borderId="66" xfId="0" applyNumberFormat="1" applyFont="1" applyFill="1" applyBorder="1" applyAlignment="1">
      <alignment horizontal="left" vertical="center"/>
    </xf>
    <xf numFmtId="49" fontId="36" fillId="17" borderId="66" xfId="0" applyNumberFormat="1" applyFont="1" applyFill="1" applyBorder="1" applyAlignment="1">
      <alignment horizontal="left" vertical="center" wrapText="1"/>
    </xf>
    <xf numFmtId="3" fontId="36" fillId="17" borderId="67" xfId="0" applyNumberFormat="1" applyFont="1" applyFill="1" applyBorder="1" applyAlignment="1">
      <alignment horizontal="left" vertical="center" wrapText="1"/>
    </xf>
    <xf numFmtId="0" fontId="36" fillId="16" borderId="76" xfId="0" applyFont="1" applyFill="1" applyBorder="1" applyAlignment="1">
      <alignment vertical="center" wrapText="1"/>
    </xf>
    <xf numFmtId="0" fontId="42" fillId="9" borderId="77" xfId="0" applyFont="1" applyFill="1" applyBorder="1" applyAlignment="1">
      <alignment vertical="center" wrapText="1"/>
    </xf>
    <xf numFmtId="0" fontId="37" fillId="10" borderId="78" xfId="0" applyFont="1" applyFill="1" applyBorder="1" applyAlignment="1">
      <alignment horizontal="left" vertical="center"/>
    </xf>
    <xf numFmtId="0" fontId="37" fillId="10" borderId="63" xfId="0" applyFont="1" applyFill="1" applyBorder="1" applyAlignment="1">
      <alignment horizontal="left" vertical="center"/>
    </xf>
    <xf numFmtId="0" fontId="42" fillId="9" borderId="78" xfId="0" applyFont="1" applyFill="1" applyBorder="1" applyAlignment="1">
      <alignment horizontal="left" vertical="center"/>
    </xf>
    <xf numFmtId="0" fontId="37" fillId="10" borderId="69" xfId="0" applyFont="1" applyFill="1" applyBorder="1" applyAlignment="1">
      <alignment horizontal="left" vertical="center"/>
    </xf>
    <xf numFmtId="0" fontId="37" fillId="10" borderId="62" xfId="0" applyFont="1" applyFill="1" applyBorder="1" applyAlignment="1">
      <alignment vertical="center"/>
    </xf>
    <xf numFmtId="0" fontId="37" fillId="10" borderId="63" xfId="0" applyFont="1" applyFill="1" applyBorder="1" applyAlignment="1">
      <alignment vertical="center"/>
    </xf>
    <xf numFmtId="0" fontId="42" fillId="9" borderId="59" xfId="0" applyFont="1" applyFill="1" applyBorder="1" applyAlignment="1">
      <alignment vertical="center"/>
    </xf>
    <xf numFmtId="0" fontId="42" fillId="9" borderId="78" xfId="0" applyFont="1" applyFill="1" applyBorder="1" applyAlignment="1">
      <alignment vertical="center"/>
    </xf>
    <xf numFmtId="3" fontId="4" fillId="0" borderId="60" xfId="0" applyNumberFormat="1" applyFont="1" applyFill="1" applyBorder="1" applyAlignment="1">
      <alignment horizontal="right" vertical="center"/>
    </xf>
    <xf numFmtId="49" fontId="36" fillId="17" borderId="82" xfId="0" applyNumberFormat="1" applyFont="1" applyFill="1" applyBorder="1" applyAlignment="1">
      <alignment vertical="center"/>
    </xf>
    <xf numFmtId="49" fontId="36" fillId="17" borderId="80" xfId="0" applyNumberFormat="1" applyFont="1" applyFill="1" applyBorder="1" applyAlignment="1">
      <alignment vertical="center"/>
    </xf>
    <xf numFmtId="0" fontId="42" fillId="9" borderId="81" xfId="0" applyFont="1" applyFill="1" applyBorder="1" applyAlignment="1">
      <alignment vertical="center"/>
    </xf>
    <xf numFmtId="0" fontId="42" fillId="9" borderId="79" xfId="0" applyFont="1" applyFill="1" applyBorder="1" applyAlignment="1">
      <alignment vertical="center"/>
    </xf>
    <xf numFmtId="0" fontId="42" fillId="9" borderId="62" xfId="0" applyFont="1" applyFill="1" applyBorder="1" applyAlignment="1">
      <alignment vertical="center"/>
    </xf>
    <xf numFmtId="0" fontId="36" fillId="10" borderId="0" xfId="0" applyFont="1" applyFill="1" applyBorder="1" applyAlignment="1">
      <alignment horizontal="left" vertical="center"/>
    </xf>
    <xf numFmtId="49" fontId="36" fillId="10" borderId="0" xfId="0" applyNumberFormat="1" applyFont="1" applyFill="1" applyBorder="1" applyAlignment="1">
      <alignment horizontal="center" vertical="center"/>
    </xf>
    <xf numFmtId="3" fontId="36" fillId="10" borderId="0" xfId="0" applyNumberFormat="1" applyFont="1" applyFill="1" applyBorder="1" applyAlignment="1">
      <alignment horizontal="right" vertical="center"/>
    </xf>
    <xf numFmtId="49" fontId="36" fillId="10" borderId="0" xfId="0" applyNumberFormat="1" applyFont="1" applyFill="1" applyAlignment="1">
      <alignment horizontal="center" vertical="center" wrapText="1"/>
    </xf>
    <xf numFmtId="49" fontId="40" fillId="10" borderId="52" xfId="0" applyNumberFormat="1" applyFont="1" applyFill="1" applyBorder="1" applyAlignment="1">
      <alignment horizontal="center" vertical="center" wrapText="1"/>
    </xf>
    <xf numFmtId="0" fontId="36" fillId="16" borderId="84" xfId="0" applyFont="1" applyFill="1" applyBorder="1" applyAlignment="1">
      <alignment vertical="center" wrapText="1"/>
    </xf>
    <xf numFmtId="49" fontId="36" fillId="16" borderId="85" xfId="0" applyNumberFormat="1" applyFont="1" applyFill="1" applyBorder="1" applyAlignment="1">
      <alignment horizontal="center" vertical="center" wrapText="1"/>
    </xf>
    <xf numFmtId="3" fontId="36" fillId="16" borderId="85" xfId="0" applyNumberFormat="1" applyFont="1" applyFill="1" applyBorder="1" applyAlignment="1">
      <alignment horizontal="center" vertical="center" wrapText="1"/>
    </xf>
    <xf numFmtId="0" fontId="36" fillId="16" borderId="86" xfId="0" applyFont="1" applyFill="1" applyBorder="1" applyAlignment="1">
      <alignment horizontal="center" vertical="center"/>
    </xf>
    <xf numFmtId="0" fontId="42" fillId="9" borderId="87" xfId="0" applyFont="1" applyFill="1" applyBorder="1" applyAlignment="1">
      <alignment vertical="center" wrapText="1"/>
    </xf>
    <xf numFmtId="49" fontId="42" fillId="9" borderId="88" xfId="0" applyNumberFormat="1" applyFont="1" applyFill="1" applyBorder="1" applyAlignment="1">
      <alignment horizontal="center" vertical="center"/>
    </xf>
    <xf numFmtId="49" fontId="42" fillId="9" borderId="88" xfId="0" applyNumberFormat="1" applyFont="1" applyFill="1" applyBorder="1" applyAlignment="1">
      <alignment horizontal="center" vertical="center" wrapText="1"/>
    </xf>
    <xf numFmtId="3" fontId="42" fillId="9" borderId="88" xfId="0" applyNumberFormat="1" applyFont="1" applyFill="1" applyBorder="1" applyAlignment="1">
      <alignment horizontal="right" vertical="center"/>
    </xf>
    <xf numFmtId="0" fontId="43" fillId="9" borderId="89" xfId="0" applyFont="1" applyFill="1" applyBorder="1" applyAlignment="1">
      <alignment horizontal="left" vertical="center"/>
    </xf>
    <xf numFmtId="49" fontId="36" fillId="10" borderId="63" xfId="0" applyNumberFormat="1" applyFont="1" applyFill="1" applyBorder="1" applyAlignment="1">
      <alignment horizontal="center" vertical="center" wrapText="1"/>
    </xf>
    <xf numFmtId="0" fontId="37" fillId="0" borderId="61" xfId="0" applyFont="1" applyFill="1" applyBorder="1" applyAlignment="1">
      <alignment horizontal="left" vertical="center" wrapText="1"/>
    </xf>
    <xf numFmtId="0" fontId="42" fillId="9" borderId="61" xfId="0" applyFont="1" applyFill="1" applyBorder="1" applyAlignment="1">
      <alignment horizontal="left" vertical="center"/>
    </xf>
    <xf numFmtId="0" fontId="36" fillId="10" borderId="62" xfId="0" applyFont="1" applyFill="1" applyBorder="1" applyAlignment="1">
      <alignment horizontal="left" vertical="center"/>
    </xf>
    <xf numFmtId="3" fontId="36" fillId="10" borderId="63" xfId="0" applyNumberFormat="1" applyFont="1" applyFill="1" applyBorder="1" applyAlignment="1">
      <alignment horizontal="right" vertical="center"/>
    </xf>
    <xf numFmtId="0" fontId="36" fillId="10" borderId="63" xfId="0" applyFont="1" applyFill="1" applyBorder="1" applyAlignment="1">
      <alignment horizontal="right" vertical="center"/>
    </xf>
    <xf numFmtId="0" fontId="36" fillId="10" borderId="64" xfId="0" applyFont="1" applyFill="1" applyBorder="1" applyAlignment="1">
      <alignment horizontal="left" vertical="center"/>
    </xf>
    <xf numFmtId="0" fontId="42" fillId="9" borderId="65" xfId="0" applyFont="1" applyFill="1" applyBorder="1" applyAlignment="1">
      <alignment horizontal="left" vertical="center"/>
    </xf>
    <xf numFmtId="49" fontId="42" fillId="9" borderId="66" xfId="0" applyNumberFormat="1" applyFont="1" applyFill="1" applyBorder="1" applyAlignment="1">
      <alignment horizontal="center" vertical="center"/>
    </xf>
    <xf numFmtId="49" fontId="42" fillId="9" borderId="66" xfId="0" applyNumberFormat="1" applyFont="1" applyFill="1" applyBorder="1" applyAlignment="1">
      <alignment horizontal="center" vertical="center" wrapText="1"/>
    </xf>
    <xf numFmtId="3" fontId="42" fillId="9" borderId="66" xfId="0" applyNumberFormat="1" applyFont="1" applyFill="1" applyBorder="1" applyAlignment="1">
      <alignment horizontal="right" vertical="center"/>
    </xf>
    <xf numFmtId="0" fontId="43" fillId="9" borderId="67" xfId="0" applyFont="1" applyFill="1" applyBorder="1" applyAlignment="1">
      <alignment horizontal="left" vertical="center"/>
    </xf>
    <xf numFmtId="49" fontId="36" fillId="16" borderId="85" xfId="0" applyNumberFormat="1" applyFont="1" applyFill="1" applyBorder="1" applyAlignment="1">
      <alignment horizontal="center" vertical="center"/>
    </xf>
    <xf numFmtId="0" fontId="36" fillId="10" borderId="64" xfId="0" applyFont="1" applyFill="1" applyBorder="1" applyAlignment="1">
      <alignment horizontal="left" vertical="center" wrapText="1"/>
    </xf>
    <xf numFmtId="49" fontId="42" fillId="9" borderId="60" xfId="0" applyNumberFormat="1" applyFont="1" applyFill="1" applyBorder="1" applyAlignment="1">
      <alignment horizontal="left" vertical="center"/>
    </xf>
    <xf numFmtId="49" fontId="42" fillId="9" borderId="94" xfId="0" applyNumberFormat="1" applyFont="1" applyFill="1" applyBorder="1" applyAlignment="1">
      <alignment vertical="center"/>
    </xf>
    <xf numFmtId="49" fontId="42" fillId="9" borderId="78" xfId="0" applyNumberFormat="1" applyFont="1" applyFill="1" applyBorder="1" applyAlignment="1">
      <alignment vertical="center"/>
    </xf>
    <xf numFmtId="0" fontId="36" fillId="16" borderId="90" xfId="0" applyFont="1" applyFill="1" applyBorder="1" applyAlignment="1">
      <alignment horizontal="left" vertical="center" wrapText="1"/>
    </xf>
    <xf numFmtId="0" fontId="36" fillId="16" borderId="90" xfId="0" applyFont="1" applyFill="1" applyBorder="1" applyAlignment="1">
      <alignment horizontal="left" vertical="center" wrapText="1"/>
    </xf>
    <xf numFmtId="0" fontId="11" fillId="9" borderId="95" xfId="0" applyFont="1" applyFill="1" applyBorder="1" applyAlignment="1" applyProtection="1">
      <alignment horizontal="left" vertical="center" wrapText="1"/>
    </xf>
    <xf numFmtId="49" fontId="42" fillId="9" borderId="96" xfId="0" applyNumberFormat="1" applyFont="1" applyFill="1" applyBorder="1" applyAlignment="1">
      <alignment horizontal="center" vertical="center"/>
    </xf>
    <xf numFmtId="3" fontId="42" fillId="9" borderId="96" xfId="0" applyNumberFormat="1" applyFont="1" applyFill="1" applyBorder="1" applyAlignment="1">
      <alignment horizontal="right" vertical="center"/>
    </xf>
    <xf numFmtId="49" fontId="42" fillId="9" borderId="78" xfId="0" applyNumberFormat="1" applyFont="1" applyFill="1" applyBorder="1" applyAlignment="1">
      <alignment horizontal="center" vertical="center"/>
    </xf>
    <xf numFmtId="0" fontId="11" fillId="9" borderId="0" xfId="0" applyFont="1" applyFill="1" applyBorder="1" applyAlignment="1" applyProtection="1">
      <alignment horizontal="left" vertical="center" wrapText="1"/>
    </xf>
    <xf numFmtId="0" fontId="42" fillId="9" borderId="89" xfId="0" applyFont="1" applyFill="1" applyBorder="1" applyAlignment="1">
      <alignment horizontal="left" vertical="center" wrapText="1"/>
    </xf>
    <xf numFmtId="0" fontId="0" fillId="0" borderId="0" xfId="0" applyAlignment="1">
      <alignment horizontal="center"/>
    </xf>
    <xf numFmtId="49" fontId="14" fillId="9" borderId="97" xfId="0" applyNumberFormat="1" applyFont="1" applyFill="1" applyBorder="1" applyAlignment="1" applyProtection="1">
      <alignment horizontal="center" vertical="center" wrapText="1"/>
    </xf>
    <xf numFmtId="3" fontId="0" fillId="0" borderId="0" xfId="0" applyNumberFormat="1"/>
    <xf numFmtId="3" fontId="14" fillId="9" borderId="97" xfId="0" applyNumberFormat="1" applyFont="1" applyFill="1" applyBorder="1" applyAlignment="1" applyProtection="1">
      <alignment vertical="center" wrapText="1"/>
    </xf>
    <xf numFmtId="0" fontId="14" fillId="9" borderId="97" xfId="0" applyFont="1" applyFill="1" applyBorder="1" applyAlignment="1" applyProtection="1">
      <alignment horizontal="center" vertical="center" wrapText="1"/>
    </xf>
    <xf numFmtId="0" fontId="14" fillId="9" borderId="97" xfId="0" applyFont="1" applyFill="1" applyBorder="1" applyAlignment="1" applyProtection="1">
      <alignment vertical="center" wrapText="1"/>
    </xf>
    <xf numFmtId="0" fontId="1" fillId="10" borderId="0" xfId="0" applyFont="1" applyFill="1" applyAlignment="1">
      <alignment horizontal="left" vertical="top" wrapText="1"/>
    </xf>
    <xf numFmtId="0" fontId="1" fillId="10" borderId="0" xfId="0" applyFont="1" applyFill="1" applyAlignment="1">
      <alignment horizontal="left" vertical="top"/>
    </xf>
    <xf numFmtId="0" fontId="27" fillId="10" borderId="0" xfId="0" applyFont="1" applyFill="1" applyBorder="1" applyAlignment="1">
      <alignment vertical="top"/>
    </xf>
    <xf numFmtId="0" fontId="27" fillId="10" borderId="0" xfId="0" applyFont="1" applyFill="1" applyBorder="1"/>
    <xf numFmtId="0" fontId="4" fillId="10" borderId="1" xfId="0" applyFont="1" applyFill="1" applyBorder="1" applyAlignment="1">
      <alignment horizontal="left" vertical="center" wrapText="1"/>
    </xf>
    <xf numFmtId="0" fontId="4" fillId="10" borderId="47"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47"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applyProtection="1">
      <protection locked="0"/>
    </xf>
    <xf numFmtId="0" fontId="27" fillId="10" borderId="0" xfId="0" applyFont="1" applyFill="1" applyBorder="1" applyAlignment="1">
      <alignment vertical="top"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48"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48"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28" fillId="10" borderId="47" xfId="0" applyFont="1" applyFill="1" applyBorder="1" applyAlignment="1">
      <alignment vertical="center"/>
    </xf>
    <xf numFmtId="0" fontId="27" fillId="10" borderId="47" xfId="0" applyFont="1" applyFill="1" applyBorder="1" applyAlignment="1">
      <alignment wrapText="1"/>
    </xf>
    <xf numFmtId="0" fontId="27" fillId="10" borderId="0" xfId="0" applyFont="1" applyFill="1" applyBorder="1" applyAlignment="1">
      <alignment wrapText="1"/>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0" fontId="4" fillId="10" borderId="48" xfId="0" applyFont="1" applyFill="1" applyBorder="1" applyAlignment="1">
      <alignment horizontal="center" vertical="center"/>
    </xf>
    <xf numFmtId="0" fontId="4" fillId="0" borderId="15" xfId="0" applyFont="1" applyFill="1" applyBorder="1" applyAlignment="1" applyProtection="1">
      <alignment horizontal="left" vertical="center"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indent="1"/>
    </xf>
    <xf numFmtId="0" fontId="4" fillId="0" borderId="15" xfId="0" applyFont="1" applyFill="1" applyBorder="1" applyAlignment="1" applyProtection="1">
      <alignment horizontal="left" vertical="center" wrapText="1" inden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4" fillId="9" borderId="16" xfId="0" applyFont="1" applyFill="1" applyBorder="1" applyAlignment="1" applyProtection="1">
      <alignment horizontal="left" vertical="center" wrapText="1" indent="1"/>
    </xf>
    <xf numFmtId="0" fontId="14" fillId="9" borderId="14"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7" fillId="2" borderId="5" xfId="3" applyFont="1" applyFill="1" applyBorder="1" applyAlignment="1" applyProtection="1">
      <alignment vertical="center" wrapText="1"/>
      <protection locked="0"/>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11" fillId="9" borderId="16"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inden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43" xfId="0" applyFont="1" applyFill="1" applyBorder="1" applyAlignment="1" applyProtection="1">
      <alignment horizontal="left" vertical="center"/>
    </xf>
    <xf numFmtId="0" fontId="21" fillId="6" borderId="43" xfId="0" applyFont="1" applyFill="1" applyBorder="1" applyAlignment="1" applyProtection="1">
      <alignment vertical="center"/>
    </xf>
    <xf numFmtId="0" fontId="2" fillId="0" borderId="43" xfId="0" applyFont="1" applyBorder="1" applyAlignment="1" applyProtection="1">
      <alignment vertical="center"/>
    </xf>
    <xf numFmtId="0" fontId="17"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9"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19" fillId="9" borderId="44" xfId="0" applyFont="1" applyFill="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2" fillId="0" borderId="46" xfId="0" applyFont="1" applyBorder="1" applyProtection="1"/>
    <xf numFmtId="0" fontId="23" fillId="10" borderId="0" xfId="0" applyFont="1" applyFill="1" applyAlignment="1">
      <alignment horizontal="left" wrapText="1"/>
    </xf>
    <xf numFmtId="0" fontId="36" fillId="15" borderId="0" xfId="0" applyFont="1" applyFill="1" applyAlignment="1">
      <alignment horizontal="center"/>
    </xf>
    <xf numFmtId="49" fontId="37" fillId="10" borderId="94" xfId="0" applyNumberFormat="1" applyFont="1" applyFill="1" applyBorder="1" applyAlignment="1">
      <alignment horizontal="left" vertical="center"/>
    </xf>
    <xf numFmtId="49" fontId="37" fillId="10" borderId="78" xfId="0" applyNumberFormat="1" applyFont="1" applyFill="1" applyBorder="1" applyAlignment="1">
      <alignment horizontal="left" vertical="center"/>
    </xf>
    <xf numFmtId="49" fontId="42" fillId="9" borderId="82" xfId="0" applyNumberFormat="1" applyFont="1" applyFill="1" applyBorder="1" applyAlignment="1">
      <alignment horizontal="left" vertical="center"/>
    </xf>
    <xf numFmtId="49" fontId="42" fillId="9" borderId="80" xfId="0" applyNumberFormat="1" applyFont="1" applyFill="1" applyBorder="1" applyAlignment="1">
      <alignment horizontal="left" vertical="center"/>
    </xf>
    <xf numFmtId="49" fontId="42" fillId="9" borderId="94" xfId="0" applyNumberFormat="1" applyFont="1" applyFill="1" applyBorder="1" applyAlignment="1">
      <alignment horizontal="left" vertical="center"/>
    </xf>
    <xf numFmtId="49" fontId="42" fillId="9" borderId="78" xfId="0" applyNumberFormat="1" applyFont="1" applyFill="1" applyBorder="1" applyAlignment="1">
      <alignment horizontal="left" vertical="center"/>
    </xf>
    <xf numFmtId="0" fontId="37" fillId="10" borderId="62" xfId="0" applyFont="1" applyFill="1" applyBorder="1" applyAlignment="1">
      <alignment horizontal="left" vertical="center" wrapText="1"/>
    </xf>
    <xf numFmtId="0" fontId="37" fillId="10" borderId="78" xfId="0" applyFont="1" applyFill="1" applyBorder="1" applyAlignment="1">
      <alignment horizontal="left" vertical="center" wrapText="1"/>
    </xf>
    <xf numFmtId="0" fontId="37" fillId="10" borderId="62" xfId="0" applyFont="1" applyFill="1" applyBorder="1" applyAlignment="1">
      <alignment horizontal="left" vertical="center"/>
    </xf>
    <xf numFmtId="0" fontId="37" fillId="10" borderId="78" xfId="0" applyFont="1" applyFill="1" applyBorder="1" applyAlignment="1">
      <alignment horizontal="left" vertical="center"/>
    </xf>
    <xf numFmtId="0" fontId="36" fillId="16" borderId="0" xfId="0" applyFont="1" applyFill="1" applyAlignment="1">
      <alignment horizontal="center"/>
    </xf>
    <xf numFmtId="0" fontId="42" fillId="9" borderId="62" xfId="0" applyFont="1" applyFill="1" applyBorder="1" applyAlignment="1">
      <alignment horizontal="left" vertical="center"/>
    </xf>
    <xf numFmtId="0" fontId="42" fillId="9" borderId="78" xfId="0" applyFont="1" applyFill="1" applyBorder="1" applyAlignment="1">
      <alignment horizontal="left" vertical="center"/>
    </xf>
    <xf numFmtId="49" fontId="36" fillId="17" borderId="82" xfId="0" applyNumberFormat="1" applyFont="1" applyFill="1" applyBorder="1" applyAlignment="1">
      <alignment horizontal="left" vertical="center"/>
    </xf>
    <xf numFmtId="49" fontId="36" fillId="17" borderId="80" xfId="0" applyNumberFormat="1" applyFont="1" applyFill="1" applyBorder="1" applyAlignment="1">
      <alignment horizontal="left" vertical="center"/>
    </xf>
    <xf numFmtId="0" fontId="36" fillId="15" borderId="0" xfId="0" applyFont="1" applyFill="1" applyBorder="1" applyAlignment="1">
      <alignment horizontal="center"/>
    </xf>
    <xf numFmtId="0" fontId="37" fillId="10" borderId="62" xfId="0" applyFont="1" applyFill="1" applyBorder="1" applyAlignment="1">
      <alignment vertical="center"/>
    </xf>
    <xf numFmtId="0" fontId="37" fillId="10" borderId="78" xfId="0" applyFont="1" applyFill="1" applyBorder="1" applyAlignment="1">
      <alignment vertical="center"/>
    </xf>
    <xf numFmtId="0" fontId="1" fillId="0" borderId="0" xfId="0" applyFont="1" applyAlignment="1">
      <alignment horizontal="left" vertical="top" wrapText="1"/>
    </xf>
    <xf numFmtId="0" fontId="42" fillId="9" borderId="62" xfId="0" applyFont="1" applyFill="1" applyBorder="1" applyAlignment="1">
      <alignment vertical="center"/>
    </xf>
    <xf numFmtId="0" fontId="42" fillId="9" borderId="78" xfId="0" applyFont="1" applyFill="1" applyBorder="1" applyAlignment="1">
      <alignment vertical="center"/>
    </xf>
    <xf numFmtId="0" fontId="37" fillId="10" borderId="62" xfId="0" applyFont="1" applyFill="1" applyBorder="1" applyAlignment="1">
      <alignment vertical="center" wrapText="1"/>
    </xf>
    <xf numFmtId="0" fontId="37" fillId="10" borderId="78" xfId="0" applyFont="1" applyFill="1" applyBorder="1" applyAlignment="1">
      <alignment vertical="center" wrapText="1"/>
    </xf>
    <xf numFmtId="0" fontId="1" fillId="10" borderId="0" xfId="0" applyFont="1" applyFill="1" applyAlignment="1">
      <alignment horizontal="left" vertical="top" wrapText="1"/>
    </xf>
    <xf numFmtId="0" fontId="36" fillId="17" borderId="83" xfId="0" applyFont="1" applyFill="1" applyBorder="1" applyAlignment="1">
      <alignment horizontal="left" vertical="center"/>
    </xf>
    <xf numFmtId="0" fontId="36" fillId="17" borderId="80" xfId="0" applyFont="1" applyFill="1" applyBorder="1" applyAlignment="1">
      <alignment horizontal="left" vertical="center"/>
    </xf>
    <xf numFmtId="0" fontId="36" fillId="16" borderId="90" xfId="0" applyFont="1" applyFill="1" applyBorder="1" applyAlignment="1">
      <alignment horizontal="left" vertical="center" wrapText="1"/>
    </xf>
    <xf numFmtId="0" fontId="36" fillId="16" borderId="91" xfId="0" applyFont="1" applyFill="1" applyBorder="1" applyAlignment="1">
      <alignment horizontal="left" vertical="center" wrapText="1"/>
    </xf>
    <xf numFmtId="49" fontId="37" fillId="10" borderId="94" xfId="0" applyNumberFormat="1" applyFont="1" applyFill="1" applyBorder="1" applyAlignment="1">
      <alignment horizontal="left" vertical="center" wrapText="1"/>
    </xf>
    <xf numFmtId="49" fontId="37" fillId="10" borderId="78" xfId="0" applyNumberFormat="1" applyFont="1" applyFill="1" applyBorder="1" applyAlignment="1">
      <alignment horizontal="left" vertical="center" wrapText="1"/>
    </xf>
    <xf numFmtId="0" fontId="42" fillId="9" borderId="92" xfId="0" applyFont="1" applyFill="1" applyBorder="1" applyAlignment="1">
      <alignment horizontal="left" vertical="center"/>
    </xf>
    <xf numFmtId="0" fontId="42" fillId="9" borderId="93" xfId="0" applyFont="1" applyFill="1" applyBorder="1" applyAlignment="1">
      <alignment horizontal="left" vertical="center"/>
    </xf>
    <xf numFmtId="3" fontId="37" fillId="10" borderId="94" xfId="0" applyNumberFormat="1" applyFont="1" applyFill="1" applyBorder="1" applyAlignment="1">
      <alignment horizontal="left" vertical="center" wrapText="1"/>
    </xf>
    <xf numFmtId="3" fontId="37" fillId="10" borderId="78" xfId="0" applyNumberFormat="1" applyFont="1" applyFill="1" applyBorder="1" applyAlignment="1">
      <alignment horizontal="left" vertical="center" wrapText="1"/>
    </xf>
    <xf numFmtId="0" fontId="42" fillId="9" borderId="92" xfId="0" applyFont="1" applyFill="1" applyBorder="1" applyAlignment="1">
      <alignment horizontal="left" vertical="center" wrapText="1"/>
    </xf>
    <xf numFmtId="0" fontId="42" fillId="9" borderId="93" xfId="0" applyFont="1" applyFill="1" applyBorder="1" applyAlignment="1">
      <alignment horizontal="left" vertical="center" wrapText="1"/>
    </xf>
  </cellXfs>
  <cellStyles count="4">
    <cellStyle name="Hyperlink 2" xfId="2"/>
    <cellStyle name="Normal" xfId="0" builtinId="0"/>
    <cellStyle name="Normal 2" xfId="3"/>
    <cellStyle name="Style 1" xfId="1"/>
  </cellStyles>
  <dxfs count="110">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89" connectionId="0">
    <xmlCellPr id="1" uniqueName="P1075256">
      <xmlPr mapId="1" xpath="/GFI-IZD-POD/IFP-GFI-IZD-POD_1000340/P1075256" xmlDataType="decimal"/>
    </xmlCellPr>
  </singleXmlCell>
  <singleXmlCell id="169" r="I89" connectionId="0">
    <xmlCellPr id="1" uniqueName="P1075257">
      <xmlPr mapId="1" xpath="/GFI-IZD-POD/IFP-GFI-IZD-POD_1000340/P1075257" xmlDataType="decimal"/>
    </xmlCellPr>
  </singleXmlCell>
  <singleXmlCell id="170" r="H90" connectionId="0">
    <xmlCellPr id="1" uniqueName="P1075258">
      <xmlPr mapId="1" xpath="/GFI-IZD-POD/IFP-GFI-IZD-POD_1000340/P1075258" xmlDataType="decimal"/>
    </xmlCellPr>
  </singleXmlCell>
  <singleXmlCell id="171" r="I90" connectionId="0">
    <xmlCellPr id="1" uniqueName="P1075259">
      <xmlPr mapId="1" xpath="/GFI-IZD-POD/IFP-GFI-IZD-POD_1000340/P1075259" xmlDataType="decimal"/>
    </xmlCellPr>
  </singleXmlCell>
  <singleXmlCell id="172" r="H91" connectionId="0">
    <xmlCellPr id="1" uniqueName="P1075260">
      <xmlPr mapId="1" xpath="/GFI-IZD-POD/IFP-GFI-IZD-POD_1000340/P1075260" xmlDataType="decimal"/>
    </xmlCellPr>
  </singleXmlCell>
  <singleXmlCell id="173" r="I91" connectionId="0">
    <xmlCellPr id="1" uniqueName="P1075261">
      <xmlPr mapId="1" xpath="/GFI-IZD-POD/IFP-GFI-IZD-POD_1000340/P1075261" xmlDataType="decimal"/>
    </xmlCellPr>
  </singleXmlCell>
  <singleXmlCell id="174" r="H92" connectionId="0">
    <xmlCellPr id="1" uniqueName="P1075262">
      <xmlPr mapId="1" xpath="/GFI-IZD-POD/IFP-GFI-IZD-POD_1000340/P1075262" xmlDataType="decimal"/>
    </xmlCellPr>
  </singleXmlCell>
  <singleXmlCell id="175" r="I92" connectionId="0">
    <xmlCellPr id="1" uniqueName="P1075263">
      <xmlPr mapId="1" xpath="/GFI-IZD-POD/IFP-GFI-IZD-POD_1000340/P1075263" xmlDataType="decimal"/>
    </xmlCellPr>
  </singleXmlCell>
  <singleXmlCell id="176" r="H93" connectionId="0">
    <xmlCellPr id="1" uniqueName="P1075264">
      <xmlPr mapId="1" xpath="/GFI-IZD-POD/IFP-GFI-IZD-POD_1000340/P1075264" xmlDataType="decimal"/>
    </xmlCellPr>
  </singleXmlCell>
  <singleXmlCell id="177" r="I93" connectionId="0">
    <xmlCellPr id="1" uniqueName="P1075265">
      <xmlPr mapId="1" xpath="/GFI-IZD-POD/IFP-GFI-IZD-POD_1000340/P1075265" xmlDataType="decimal"/>
    </xmlCellPr>
  </singleXmlCell>
  <singleXmlCell id="178" r="H94" connectionId="0">
    <xmlCellPr id="1" uniqueName="P1075266">
      <xmlPr mapId="1" xpath="/GFI-IZD-POD/IFP-GFI-IZD-POD_1000340/P1075266" xmlDataType="decimal"/>
    </xmlCellPr>
  </singleXmlCell>
  <singleXmlCell id="179" r="I94" connectionId="0">
    <xmlCellPr id="1" uniqueName="P1075267">
      <xmlPr mapId="1" xpath="/GFI-IZD-POD/IFP-GFI-IZD-POD_1000340/P1075267" xmlDataType="decimal"/>
    </xmlCellPr>
  </singleXmlCell>
  <singleXmlCell id="180" r="H95" connectionId="0">
    <xmlCellPr id="1" uniqueName="P1075268">
      <xmlPr mapId="1" xpath="/GFI-IZD-POD/IFP-GFI-IZD-POD_1000340/P1075268" xmlDataType="decimal"/>
    </xmlCellPr>
  </singleXmlCell>
  <singleXmlCell id="181" r="I95" connectionId="0">
    <xmlCellPr id="1" uniqueName="P1075269">
      <xmlPr mapId="1" xpath="/GFI-IZD-POD/IFP-GFI-IZD-POD_1000340/P1075269" xmlDataType="decimal"/>
    </xmlCellPr>
  </singleXmlCell>
  <singleXmlCell id="182" r="H96" connectionId="0">
    <xmlCellPr id="1" uniqueName="P1075270">
      <xmlPr mapId="1" xpath="/GFI-IZD-POD/IFP-GFI-IZD-POD_1000340/P1075270" xmlDataType="decimal"/>
    </xmlCellPr>
  </singleXmlCell>
  <singleXmlCell id="183" r="I96" connectionId="0">
    <xmlCellPr id="1" uniqueName="P1075271">
      <xmlPr mapId="1" xpath="/GFI-IZD-POD/IFP-GFI-IZD-POD_1000340/P1075271" xmlDataType="decimal"/>
    </xmlCellPr>
  </singleXmlCell>
  <singleXmlCell id="184" r="H97" connectionId="0">
    <xmlCellPr id="1" uniqueName="P1075272">
      <xmlPr mapId="1" xpath="/GFI-IZD-POD/IFP-GFI-IZD-POD_1000340/P1075272" xmlDataType="decimal"/>
    </xmlCellPr>
  </singleXmlCell>
  <singleXmlCell id="185" r="I97" connectionId="0">
    <xmlCellPr id="1" uniqueName="P1075273">
      <xmlPr mapId="1" xpath="/GFI-IZD-POD/IFP-GFI-IZD-POD_1000340/P1075273" xmlDataType="decimal"/>
    </xmlCellPr>
  </singleXmlCell>
  <singleXmlCell id="186" r="H98" connectionId="0">
    <xmlCellPr id="1" uniqueName="P1075274">
      <xmlPr mapId="1" xpath="/GFI-IZD-POD/IFP-GFI-IZD-POD_1000340/P1075274" xmlDataType="decimal"/>
    </xmlCellPr>
  </singleXmlCell>
  <singleXmlCell id="187" r="I98" connectionId="0">
    <xmlCellPr id="1" uniqueName="P1075275">
      <xmlPr mapId="1" xpath="/GFI-IZD-POD/IFP-GFI-IZD-POD_1000340/P1075275" xmlDataType="decimal"/>
    </xmlCellPr>
  </singleXmlCell>
  <singleXmlCell id="188" r="H99" connectionId="0">
    <xmlCellPr id="1" uniqueName="P1075276">
      <xmlPr mapId="1" xpath="/GFI-IZD-POD/IFP-GFI-IZD-POD_1000340/P1075276" xmlDataType="decimal"/>
    </xmlCellPr>
  </singleXmlCell>
  <singleXmlCell id="189" r="I99" connectionId="0">
    <xmlCellPr id="1" uniqueName="P1075277">
      <xmlPr mapId="1" xpath="/GFI-IZD-POD/IFP-GFI-IZD-POD_1000340/P1075277" xmlDataType="decimal"/>
    </xmlCellPr>
  </singleXmlCell>
  <singleXmlCell id="190" r="H100" connectionId="0">
    <xmlCellPr id="1" uniqueName="P1075278">
      <xmlPr mapId="1" xpath="/GFI-IZD-POD/IFP-GFI-IZD-POD_1000340/P1075278" xmlDataType="decimal"/>
    </xmlCellPr>
  </singleXmlCell>
  <singleXmlCell id="191" r="I100" connectionId="0">
    <xmlCellPr id="1" uniqueName="P1075279">
      <xmlPr mapId="1" xpath="/GFI-IZD-POD/IFP-GFI-IZD-POD_1000340/P1075279" xmlDataType="decimal"/>
    </xmlCellPr>
  </singleXmlCell>
  <singleXmlCell id="192" r="H101" connectionId="0">
    <xmlCellPr id="1" uniqueName="P1075280">
      <xmlPr mapId="1" xpath="/GFI-IZD-POD/IFP-GFI-IZD-POD_1000340/P1075280" xmlDataType="decimal"/>
    </xmlCellPr>
  </singleXmlCell>
  <singleXmlCell id="193" r="I101" connectionId="0">
    <xmlCellPr id="1" uniqueName="P1075281">
      <xmlPr mapId="1" xpath="/GFI-IZD-POD/IFP-GFI-IZD-POD_1000340/P1075281" xmlDataType="decimal"/>
    </xmlCellPr>
  </singleXmlCell>
  <singleXmlCell id="194" r="H102" connectionId="0">
    <xmlCellPr id="1" uniqueName="P1075282">
      <xmlPr mapId="1" xpath="/GFI-IZD-POD/IFP-GFI-IZD-POD_1000340/P1075282" xmlDataType="decimal"/>
    </xmlCellPr>
  </singleXmlCell>
  <singleXmlCell id="195" r="I102" connectionId="0">
    <xmlCellPr id="1" uniqueName="P1075283">
      <xmlPr mapId="1" xpath="/GFI-IZD-POD/IFP-GFI-IZD-POD_1000340/P1075283" xmlDataType="decimal"/>
    </xmlCellPr>
  </singleXmlCell>
  <singleXmlCell id="196" r="H103" connectionId="0">
    <xmlCellPr id="1" uniqueName="P1075284">
      <xmlPr mapId="1" xpath="/GFI-IZD-POD/IFP-GFI-IZD-POD_1000340/P1075284" xmlDataType="decimal"/>
    </xmlCellPr>
  </singleXmlCell>
  <singleXmlCell id="197" r="I103" connectionId="0">
    <xmlCellPr id="1" uniqueName="P1075285">
      <xmlPr mapId="1" xpath="/GFI-IZD-POD/IFP-GFI-IZD-POD_1000340/P1075285" xmlDataType="decimal"/>
    </xmlCellPr>
  </singleXmlCell>
  <singleXmlCell id="198" r="H104" connectionId="0">
    <xmlCellPr id="1" uniqueName="P1075286">
      <xmlPr mapId="1" xpath="/GFI-IZD-POD/IFP-GFI-IZD-POD_1000340/P1075286" xmlDataType="decimal"/>
    </xmlCellPr>
  </singleXmlCell>
  <singleXmlCell id="199" r="I104" connectionId="0">
    <xmlCellPr id="1" uniqueName="P1075287">
      <xmlPr mapId="1" xpath="/GFI-IZD-POD/IFP-GFI-IZD-POD_1000340/P1075287" xmlDataType="decimal"/>
    </xmlCellPr>
  </singleXmlCell>
  <singleXmlCell id="200" r="H105" connectionId="0">
    <xmlCellPr id="1" uniqueName="P1075288">
      <xmlPr mapId="1" xpath="/GFI-IZD-POD/IFP-GFI-IZD-POD_1000340/P1075288" xmlDataType="decimal"/>
    </xmlCellPr>
  </singleXmlCell>
  <singleXmlCell id="201" r="I105" connectionId="0">
    <xmlCellPr id="1" uniqueName="P1075289">
      <xmlPr mapId="1" xpath="/GFI-IZD-POD/IFP-GFI-IZD-POD_1000340/P1075289" xmlDataType="decimal"/>
    </xmlCellPr>
  </singleXmlCell>
  <singleXmlCell id="202" r="H106" connectionId="0">
    <xmlCellPr id="1" uniqueName="P1075290">
      <xmlPr mapId="1" xpath="/GFI-IZD-POD/IFP-GFI-IZD-POD_1000340/P1075290" xmlDataType="decimal"/>
    </xmlCellPr>
  </singleXmlCell>
  <singleXmlCell id="203" r="I106" connectionId="0">
    <xmlCellPr id="1" uniqueName="P1075291">
      <xmlPr mapId="1" xpath="/GFI-IZD-POD/IFP-GFI-IZD-POD_1000340/P1075291" xmlDataType="decimal"/>
    </xmlCellPr>
  </singleXmlCell>
  <singleXmlCell id="204" r="H107" connectionId="0">
    <xmlCellPr id="1" uniqueName="P1075292">
      <xmlPr mapId="1" xpath="/GFI-IZD-POD/IFP-GFI-IZD-POD_1000340/P1075292" xmlDataType="decimal"/>
    </xmlCellPr>
  </singleXmlCell>
  <singleXmlCell id="205" r="I107" connectionId="0">
    <xmlCellPr id="1" uniqueName="P1075293">
      <xmlPr mapId="1" xpath="/GFI-IZD-POD/IFP-GFI-IZD-POD_1000340/P1075293" xmlDataType="decimal"/>
    </xmlCellPr>
  </singleXmlCell>
  <singleXmlCell id="206" r="H108" connectionId="0">
    <xmlCellPr id="1" uniqueName="P1075294">
      <xmlPr mapId="1" xpath="/GFI-IZD-POD/IFP-GFI-IZD-POD_1000340/P1075294" xmlDataType="decimal"/>
    </xmlCellPr>
  </singleXmlCell>
  <singleXmlCell id="207" r="I108" connectionId="0">
    <xmlCellPr id="1" uniqueName="P1075295">
      <xmlPr mapId="1" xpath="/GFI-IZD-POD/IFP-GFI-IZD-POD_1000340/P1075295" xmlDataType="decimal"/>
    </xmlCellPr>
  </singleXmlCell>
  <singleXmlCell id="208" r="H109" connectionId="0">
    <xmlCellPr id="1" uniqueName="P1075296">
      <xmlPr mapId="1" xpath="/GFI-IZD-POD/IFP-GFI-IZD-POD_1000340/P1075296" xmlDataType="decimal"/>
    </xmlCellPr>
  </singleXmlCell>
  <singleXmlCell id="209" r="I109" connectionId="0">
    <xmlCellPr id="1" uniqueName="P1075297">
      <xmlPr mapId="1" xpath="/GFI-IZD-POD/IFP-GFI-IZD-POD_1000340/P1075297" xmlDataType="decimal"/>
    </xmlCellPr>
  </singleXmlCell>
  <singleXmlCell id="210" r="H110" connectionId="0">
    <xmlCellPr id="1" uniqueName="P1075298">
      <xmlPr mapId="1" xpath="/GFI-IZD-POD/IFP-GFI-IZD-POD_1000340/P1075298" xmlDataType="decimal"/>
    </xmlCellPr>
  </singleXmlCell>
  <singleXmlCell id="211" r="I110" connectionId="0">
    <xmlCellPr id="1" uniqueName="P1075299">
      <xmlPr mapId="1" xpath="/GFI-IZD-POD/IFP-GFI-IZD-POD_1000340/P1075299" xmlDataType="decimal"/>
    </xmlCellPr>
  </singleXmlCell>
  <singleXmlCell id="212" r="H111" connectionId="0">
    <xmlCellPr id="1" uniqueName="P1075300">
      <xmlPr mapId="1" xpath="/GFI-IZD-POD/IFP-GFI-IZD-POD_1000340/P1075300" xmlDataType="decimal"/>
    </xmlCellPr>
  </singleXmlCell>
  <singleXmlCell id="213" r="I111" connectionId="0">
    <xmlCellPr id="1" uniqueName="P1075301">
      <xmlPr mapId="1" xpath="/GFI-IZD-POD/IFP-GFI-IZD-POD_1000340/P1075301" xmlDataType="decimal"/>
    </xmlCellPr>
  </singleXmlCell>
  <singleXmlCell id="214" r="H112" connectionId="0">
    <xmlCellPr id="1" uniqueName="P1075302">
      <xmlPr mapId="1" xpath="/GFI-IZD-POD/IFP-GFI-IZD-POD_1000340/P1075302" xmlDataType="decimal"/>
    </xmlCellPr>
  </singleXmlCell>
  <singleXmlCell id="215" r="I112" connectionId="0">
    <xmlCellPr id="1" uniqueName="P1075303">
      <xmlPr mapId="1" xpath="/GFI-IZD-POD/IFP-GFI-IZD-POD_1000340/P1075303" xmlDataType="decimal"/>
    </xmlCellPr>
  </singleXmlCell>
  <singleXmlCell id="216" r="H113" connectionId="0">
    <xmlCellPr id="1" uniqueName="P1075304">
      <xmlPr mapId="1" xpath="/GFI-IZD-POD/IFP-GFI-IZD-POD_1000340/P1075304" xmlDataType="decimal"/>
    </xmlCellPr>
  </singleXmlCell>
  <singleXmlCell id="217" r="I113" connectionId="0">
    <xmlCellPr id="1" uniqueName="P1075305">
      <xmlPr mapId="1" xpath="/GFI-IZD-POD/IFP-GFI-IZD-POD_1000340/P1075305" xmlDataType="decimal"/>
    </xmlCellPr>
  </singleXmlCell>
  <singleXmlCell id="218" r="H114" connectionId="0">
    <xmlCellPr id="1" uniqueName="P1075306">
      <xmlPr mapId="1" xpath="/GFI-IZD-POD/IFP-GFI-IZD-POD_1000340/P1075306" xmlDataType="decimal"/>
    </xmlCellPr>
  </singleXmlCell>
  <singleXmlCell id="219" r="I114" connectionId="0">
    <xmlCellPr id="1" uniqueName="P1075307">
      <xmlPr mapId="1" xpath="/GFI-IZD-POD/IFP-GFI-IZD-POD_1000340/P1075307" xmlDataType="decimal"/>
    </xmlCellPr>
  </singleXmlCell>
  <singleXmlCell id="220" r="H115" connectionId="0">
    <xmlCellPr id="1" uniqueName="P1075308">
      <xmlPr mapId="1" xpath="/GFI-IZD-POD/IFP-GFI-IZD-POD_1000340/P1075308" xmlDataType="decimal"/>
    </xmlCellPr>
  </singleXmlCell>
  <singleXmlCell id="221" r="I115" connectionId="0">
    <xmlCellPr id="1" uniqueName="P1075309">
      <xmlPr mapId="1" xpath="/GFI-IZD-POD/IFP-GFI-IZD-POD_1000340/P1075309" xmlDataType="decimal"/>
    </xmlCellPr>
  </singleXmlCell>
  <singleXmlCell id="222" r="H116" connectionId="0">
    <xmlCellPr id="1" uniqueName="P1075310">
      <xmlPr mapId="1" xpath="/GFI-IZD-POD/IFP-GFI-IZD-POD_1000340/P1075310" xmlDataType="decimal"/>
    </xmlCellPr>
  </singleXmlCell>
  <singleXmlCell id="223" r="I116" connectionId="0">
    <xmlCellPr id="1" uniqueName="P1075311">
      <xmlPr mapId="1" xpath="/GFI-IZD-POD/IFP-GFI-IZD-POD_1000340/P1075311" xmlDataType="decimal"/>
    </xmlCellPr>
  </singleXmlCell>
  <singleXmlCell id="224" r="H117" connectionId="0">
    <xmlCellPr id="1" uniqueName="P1075312">
      <xmlPr mapId="1" xpath="/GFI-IZD-POD/IFP-GFI-IZD-POD_1000340/P1075312" xmlDataType="decimal"/>
    </xmlCellPr>
  </singleXmlCell>
  <singleXmlCell id="225" r="I117" connectionId="0">
    <xmlCellPr id="1" uniqueName="P1075313">
      <xmlPr mapId="1" xpath="/GFI-IZD-POD/IFP-GFI-IZD-POD_1000340/P1075313" xmlDataType="decimal"/>
    </xmlCellPr>
  </singleXmlCell>
  <singleXmlCell id="226" r="H118" connectionId="0">
    <xmlCellPr id="1" uniqueName="P1075314">
      <xmlPr mapId="1" xpath="/GFI-IZD-POD/IFP-GFI-IZD-POD_1000340/P1075314" xmlDataType="decimal"/>
    </xmlCellPr>
  </singleXmlCell>
  <singleXmlCell id="227" r="I118" connectionId="0">
    <xmlCellPr id="1" uniqueName="P1075315">
      <xmlPr mapId="1" xpath="/GFI-IZD-POD/IFP-GFI-IZD-POD_1000340/P1075315" xmlDataType="decimal"/>
    </xmlCellPr>
  </singleXmlCell>
  <singleXmlCell id="228" r="H119" connectionId="0">
    <xmlCellPr id="1" uniqueName="P1075316">
      <xmlPr mapId="1" xpath="/GFI-IZD-POD/IFP-GFI-IZD-POD_1000340/P1075316" xmlDataType="decimal"/>
    </xmlCellPr>
  </singleXmlCell>
  <singleXmlCell id="229" r="I119" connectionId="0">
    <xmlCellPr id="1" uniqueName="P1075317">
      <xmlPr mapId="1" xpath="/GFI-IZD-POD/IFP-GFI-IZD-POD_1000340/P1075317" xmlDataType="decimal"/>
    </xmlCellPr>
  </singleXmlCell>
  <singleXmlCell id="230" r="H120" connectionId="0">
    <xmlCellPr id="1" uniqueName="P1075318">
      <xmlPr mapId="1" xpath="/GFI-IZD-POD/IFP-GFI-IZD-POD_1000340/P1075318" xmlDataType="decimal"/>
    </xmlCellPr>
  </singleXmlCell>
  <singleXmlCell id="231" r="I120" connectionId="0">
    <xmlCellPr id="1" uniqueName="P1075319">
      <xmlPr mapId="1" xpath="/GFI-IZD-POD/IFP-GFI-IZD-POD_1000340/P1075319" xmlDataType="decimal"/>
    </xmlCellPr>
  </singleXmlCell>
  <singleXmlCell id="232" r="H121" connectionId="0">
    <xmlCellPr id="1" uniqueName="P1075320">
      <xmlPr mapId="1" xpath="/GFI-IZD-POD/IFP-GFI-IZD-POD_1000340/P1075320" xmlDataType="decimal"/>
    </xmlCellPr>
  </singleXmlCell>
  <singleXmlCell id="233" r="I121" connectionId="0">
    <xmlCellPr id="1" uniqueName="P1075321">
      <xmlPr mapId="1" xpath="/GFI-IZD-POD/IFP-GFI-IZD-POD_1000340/P1075321" xmlDataType="decimal"/>
    </xmlCellPr>
  </singleXmlCell>
  <singleXmlCell id="234" r="H122" connectionId="0">
    <xmlCellPr id="1" uniqueName="P1075322">
      <xmlPr mapId="1" xpath="/GFI-IZD-POD/IFP-GFI-IZD-POD_1000340/P1075322" xmlDataType="decimal"/>
    </xmlCellPr>
  </singleXmlCell>
  <singleXmlCell id="235" r="I122" connectionId="0">
    <xmlCellPr id="1" uniqueName="P1075323">
      <xmlPr mapId="1" xpath="/GFI-IZD-POD/IFP-GFI-IZD-POD_1000340/P1075323" xmlDataType="decimal"/>
    </xmlCellPr>
  </singleXmlCell>
  <singleXmlCell id="236" r="H123" connectionId="0">
    <xmlCellPr id="1" uniqueName="P1075324">
      <xmlPr mapId="1" xpath="/GFI-IZD-POD/IFP-GFI-IZD-POD_1000340/P1075324" xmlDataType="decimal"/>
    </xmlCellPr>
  </singleXmlCell>
  <singleXmlCell id="237" r="I123" connectionId="0">
    <xmlCellPr id="1" uniqueName="P1075325">
      <xmlPr mapId="1" xpath="/GFI-IZD-POD/IFP-GFI-IZD-POD_1000340/P1075325" xmlDataType="decimal"/>
    </xmlCellPr>
  </singleXmlCell>
  <singleXmlCell id="238" r="H124" connectionId="0">
    <xmlCellPr id="1" uniqueName="P1075326">
      <xmlPr mapId="1" xpath="/GFI-IZD-POD/IFP-GFI-IZD-POD_1000340/P1075326" xmlDataType="decimal"/>
    </xmlCellPr>
  </singleXmlCell>
  <singleXmlCell id="239" r="I124" connectionId="0">
    <xmlCellPr id="1" uniqueName="P1075327">
      <xmlPr mapId="1" xpath="/GFI-IZD-POD/IFP-GFI-IZD-POD_1000340/P1075327" xmlDataType="decimal"/>
    </xmlCellPr>
  </singleXmlCell>
  <singleXmlCell id="240" r="H125" connectionId="0">
    <xmlCellPr id="1" uniqueName="P1075328">
      <xmlPr mapId="1" xpath="/GFI-IZD-POD/IFP-GFI-IZD-POD_1000340/P1075328" xmlDataType="decimal"/>
    </xmlCellPr>
  </singleXmlCell>
  <singleXmlCell id="241" r="I125" connectionId="0">
    <xmlCellPr id="1" uniqueName="P1075329">
      <xmlPr mapId="1" xpath="/GFI-IZD-POD/IFP-GFI-IZD-POD_1000340/P1075329" xmlDataType="decimal"/>
    </xmlCellPr>
  </singleXmlCell>
  <singleXmlCell id="242" r="H126" connectionId="0">
    <xmlCellPr id="1" uniqueName="P1075330">
      <xmlPr mapId="1" xpath="/GFI-IZD-POD/IFP-GFI-IZD-POD_1000340/P1075330" xmlDataType="decimal"/>
    </xmlCellPr>
  </singleXmlCell>
  <singleXmlCell id="243" r="I126" connectionId="0">
    <xmlCellPr id="1" uniqueName="P1075331">
      <xmlPr mapId="1" xpath="/GFI-IZD-POD/IFP-GFI-IZD-POD_1000340/P1075331" xmlDataType="decimal"/>
    </xmlCellPr>
  </singleXmlCell>
  <singleXmlCell id="244" r="H127" connectionId="0">
    <xmlCellPr id="1" uniqueName="P1075332">
      <xmlPr mapId="1" xpath="/GFI-IZD-POD/IFP-GFI-IZD-POD_1000340/P1075332" xmlDataType="decimal"/>
    </xmlCellPr>
  </singleXmlCell>
  <singleXmlCell id="245" r="I127" connectionId="0">
    <xmlCellPr id="1" uniqueName="P1075333">
      <xmlPr mapId="1" xpath="/GFI-IZD-POD/IFP-GFI-IZD-POD_1000340/P1075333" xmlDataType="decimal"/>
    </xmlCellPr>
  </singleXmlCell>
  <singleXmlCell id="246" r="H128" connectionId="0">
    <xmlCellPr id="1" uniqueName="P1075334">
      <xmlPr mapId="1" xpath="/GFI-IZD-POD/IFP-GFI-IZD-POD_1000340/P1075334" xmlDataType="decimal"/>
    </xmlCellPr>
  </singleXmlCell>
  <singleXmlCell id="247" r="I128" connectionId="0">
    <xmlCellPr id="1" uniqueName="P1075335">
      <xmlPr mapId="1" xpath="/GFI-IZD-POD/IFP-GFI-IZD-POD_1000340/P1075335" xmlDataType="decimal"/>
    </xmlCellPr>
  </singleXmlCell>
  <singleXmlCell id="248" r="H129" connectionId="0">
    <xmlCellPr id="1" uniqueName="P1075336">
      <xmlPr mapId="1" xpath="/GFI-IZD-POD/IFP-GFI-IZD-POD_1000340/P1075336" xmlDataType="decimal"/>
    </xmlCellPr>
  </singleXmlCell>
  <singleXmlCell id="249" r="I129" connectionId="0">
    <xmlCellPr id="1" uniqueName="P1075337">
      <xmlPr mapId="1" xpath="/GFI-IZD-POD/IFP-GFI-IZD-POD_1000340/P1075337" xmlDataType="decimal"/>
    </xmlCellPr>
  </singleXmlCell>
  <singleXmlCell id="250" r="H130" connectionId="0">
    <xmlCellPr id="1" uniqueName="P1075338">
      <xmlPr mapId="1" xpath="/GFI-IZD-POD/IFP-GFI-IZD-POD_1000340/P1075338" xmlDataType="decimal"/>
    </xmlCellPr>
  </singleXmlCell>
  <singleXmlCell id="251" r="I130" connectionId="0">
    <xmlCellPr id="1" uniqueName="P1075339">
      <xmlPr mapId="1" xpath="/GFI-IZD-POD/IFP-GFI-IZD-POD_1000340/P1075339" xmlDataType="decimal"/>
    </xmlCellPr>
  </singleXmlCell>
  <singleXmlCell id="252" r="H131" connectionId="0">
    <xmlCellPr id="1" uniqueName="P1075340">
      <xmlPr mapId="1" xpath="/GFI-IZD-POD/IFP-GFI-IZD-POD_1000340/P1075340" xmlDataType="decimal"/>
    </xmlCellPr>
  </singleXmlCell>
  <singleXmlCell id="253" r="I131" connectionId="0">
    <xmlCellPr id="1" uniqueName="P1075341">
      <xmlPr mapId="1" xpath="/GFI-IZD-POD/IFP-GFI-IZD-POD_1000340/P1075341" xmlDataType="decimal"/>
    </xmlCellPr>
  </singleXmlCell>
  <singleXmlCell id="254" r="H132" connectionId="0">
    <xmlCellPr id="1" uniqueName="P1075342">
      <xmlPr mapId="1" xpath="/GFI-IZD-POD/IFP-GFI-IZD-POD_1000340/P1075342" xmlDataType="decimal"/>
    </xmlCellPr>
  </singleXmlCell>
  <singleXmlCell id="255" r="I132"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28" r="H97" connectionId="0">
    <xmlCellPr id="1" uniqueName="P1076399">
      <xmlPr mapId="1" xpath="/GFI-IZD-POD/ISD-GFI-IZD-POD_1000341/P1076399" xmlDataType="decimal"/>
    </xmlCellPr>
  </singleXmlCell>
  <singleXmlCell id="429" r="I97" connectionId="0">
    <xmlCellPr id="1" uniqueName="P1076400">
      <xmlPr mapId="1" xpath="/GFI-IZD-POD/ISD-GFI-IZD-POD_1000341/P1076400" xmlDataType="decimal"/>
    </xmlCellPr>
  </singleXmlCell>
  <singleXmlCell id="430" r="H98" connectionId="0">
    <xmlCellPr id="1" uniqueName="P1076401">
      <xmlPr mapId="1" xpath="/GFI-IZD-POD/ISD-GFI-IZD-POD_1000341/P1076401" xmlDataType="decimal"/>
    </xmlCellPr>
  </singleXmlCell>
  <singleXmlCell id="431" r="I98" connectionId="0">
    <xmlCellPr id="1" uniqueName="P1076402">
      <xmlPr mapId="1" xpath="/GFI-IZD-POD/ISD-GFI-IZD-POD_1000341/P1076402" xmlDataType="decimal"/>
    </xmlCellPr>
  </singleXmlCell>
  <singleXmlCell id="432" r="H99" connectionId="0">
    <xmlCellPr id="1" uniqueName="P1076403">
      <xmlPr mapId="1" xpath="/GFI-IZD-POD/ISD-GFI-IZD-POD_1000341/P1076403" xmlDataType="decimal"/>
    </xmlCellPr>
  </singleXmlCell>
  <singleXmlCell id="433" r="I99" connectionId="0">
    <xmlCellPr id="1" uniqueName="P1076404">
      <xmlPr mapId="1" xpath="/GFI-IZD-POD/ISD-GFI-IZD-POD_1000341/P1076404" xmlDataType="decimal"/>
    </xmlCellPr>
  </singleXmlCell>
  <singleXmlCell id="434" r="H100" connectionId="0">
    <xmlCellPr id="1" uniqueName="P1076405">
      <xmlPr mapId="1" xpath="/GFI-IZD-POD/ISD-GFI-IZD-POD_1000341/P1076405" xmlDataType="decimal"/>
    </xmlCellPr>
  </singleXmlCell>
  <singleXmlCell id="435" r="I100" connectionId="0">
    <xmlCellPr id="1" uniqueName="P1076406">
      <xmlPr mapId="1" xpath="/GFI-IZD-POD/ISD-GFI-IZD-POD_1000341/P1076406" xmlDataType="decimal"/>
    </xmlCellPr>
  </singleXmlCell>
  <singleXmlCell id="436" r="H102" connectionId="0">
    <xmlCellPr id="1" uniqueName="P1076407">
      <xmlPr mapId="1" xpath="/GFI-IZD-POD/ISD-GFI-IZD-POD_1000341/P1076407" xmlDataType="decimal"/>
    </xmlCellPr>
  </singleXmlCell>
  <singleXmlCell id="437" r="I102" connectionId="0">
    <xmlCellPr id="1" uniqueName="P1076408">
      <xmlPr mapId="1" xpath="/GFI-IZD-POD/ISD-GFI-IZD-POD_1000341/P1076408" xmlDataType="decimal"/>
    </xmlCellPr>
  </singleXmlCell>
  <singleXmlCell id="438" r="H103" connectionId="0">
    <xmlCellPr id="1" uniqueName="P1076409">
      <xmlPr mapId="1" xpath="/GFI-IZD-POD/ISD-GFI-IZD-POD_1000341/P1076409" xmlDataType="decimal"/>
    </xmlCellPr>
  </singleXmlCell>
  <singleXmlCell id="439" r="I103" connectionId="0">
    <xmlCellPr id="1" uniqueName="P1076410">
      <xmlPr mapId="1" xpath="/GFI-IZD-POD/ISD-GFI-IZD-POD_1000341/P1076410" xmlDataType="decimal"/>
    </xmlCellPr>
  </singleXmlCell>
  <singleXmlCell id="440" r="H104" connectionId="0">
    <xmlCellPr id="1" uniqueName="P1076411">
      <xmlPr mapId="1" xpath="/GFI-IZD-POD/ISD-GFI-IZD-POD_1000341/P1076411" xmlDataType="decimal"/>
    </xmlCellPr>
  </singleXmlCell>
  <singleXmlCell id="441" r="I104"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2" r="H13" connectionId="0">
    <xmlCellPr id="1" uniqueName="P1078109">
      <xmlPr mapId="1" xpath="/GFI-IZD-POD/NTD-GFI-IZD-POD_1000343/P1078109" xmlDataType="decimal"/>
    </xmlCellPr>
  </singleXmlCell>
  <singleXmlCell id="553" r="I13" connectionId="0">
    <xmlCellPr id="1" uniqueName="P1078110">
      <xmlPr mapId="1" xpath="/GFI-IZD-POD/NTD-GFI-IZD-POD_1000343/P1078110" xmlDataType="decimal"/>
    </xmlCellPr>
  </singleXmlCell>
  <singleXmlCell id="554" r="H14" connectionId="0">
    <xmlCellPr id="1" uniqueName="P1078111">
      <xmlPr mapId="1" xpath="/GFI-IZD-POD/NTD-GFI-IZD-POD_1000343/P1078111" xmlDataType="decimal"/>
    </xmlCellPr>
  </singleXmlCell>
  <singleXmlCell id="555" r="I14" connectionId="0">
    <xmlCellPr id="1" uniqueName="P1078112">
      <xmlPr mapId="1" xpath="/GFI-IZD-POD/NTD-GFI-IZD-POD_1000343/P1078112" xmlDataType="decimal"/>
    </xmlCellPr>
  </singleXmlCell>
  <singleXmlCell id="556" r="H15" connectionId="0">
    <xmlCellPr id="1" uniqueName="P1078113">
      <xmlPr mapId="1" xpath="/GFI-IZD-POD/NTD-GFI-IZD-POD_1000343/P1078113" xmlDataType="decimal"/>
    </xmlCellPr>
  </singleXmlCell>
  <singleXmlCell id="557" r="I15" connectionId="0">
    <xmlCellPr id="1" uniqueName="P1078114">
      <xmlPr mapId="1" xpath="/GFI-IZD-POD/NTD-GFI-IZD-POD_1000343/P1078114" xmlDataType="decimal"/>
    </xmlCellPr>
  </singleXmlCell>
  <singleXmlCell id="559" r="H16" connectionId="0">
    <xmlCellPr id="1" uniqueName="P1078115">
      <xmlPr mapId="1" xpath="/GFI-IZD-POD/NTD-GFI-IZD-POD_1000343/P1078115" xmlDataType="decimal"/>
    </xmlCellPr>
  </singleXmlCell>
  <singleXmlCell id="562" r="I16" connectionId="0">
    <xmlCellPr id="1" uniqueName="P1078116">
      <xmlPr mapId="1" xpath="/GFI-IZD-POD/NTD-GFI-IZD-POD_1000343/P1078116" xmlDataType="decimal"/>
    </xmlCellPr>
  </singleXmlCell>
  <singleXmlCell id="563" r="H17" connectionId="0">
    <xmlCellPr id="1" uniqueName="P1078117">
      <xmlPr mapId="1" xpath="/GFI-IZD-POD/NTD-GFI-IZD-POD_1000343/P1078117" xmlDataType="decimal"/>
    </xmlCellPr>
  </singleXmlCell>
  <singleXmlCell id="564" r="I17" connectionId="0">
    <xmlCellPr id="1" uniqueName="P1078118">
      <xmlPr mapId="1" xpath="/GFI-IZD-POD/NTD-GFI-IZD-POD_1000343/P1078118" xmlDataType="decimal"/>
    </xmlCellPr>
  </singleXmlCell>
  <singleXmlCell id="565" r="H18" connectionId="0">
    <xmlCellPr id="1" uniqueName="P1078119">
      <xmlPr mapId="1" xpath="/GFI-IZD-POD/NTD-GFI-IZD-POD_1000343/P1078119" xmlDataType="decimal"/>
    </xmlCellPr>
  </singleXmlCell>
  <singleXmlCell id="566" r="I18" connectionId="0">
    <xmlCellPr id="1" uniqueName="P1078120">
      <xmlPr mapId="1" xpath="/GFI-IZD-POD/NTD-GFI-IZD-POD_1000343/P1078120" xmlDataType="decimal"/>
    </xmlCellPr>
  </singleXmlCell>
  <singleXmlCell id="567" r="H19" connectionId="0">
    <xmlCellPr id="1" uniqueName="P1078121">
      <xmlPr mapId="1" xpath="/GFI-IZD-POD/NTD-GFI-IZD-POD_1000343/P1078121" xmlDataType="decimal"/>
    </xmlCellPr>
  </singleXmlCell>
  <singleXmlCell id="568" r="I19" connectionId="0">
    <xmlCellPr id="1" uniqueName="P1078122">
      <xmlPr mapId="1" xpath="/GFI-IZD-POD/NTD-GFI-IZD-POD_1000343/P1078122" xmlDataType="decimal"/>
    </xmlCellPr>
  </singleXmlCell>
  <singleXmlCell id="569" r="H21" connectionId="0">
    <xmlCellPr id="1" uniqueName="P1078123">
      <xmlPr mapId="1" xpath="/GFI-IZD-POD/NTD-GFI-IZD-POD_1000343/P1078123" xmlDataType="decimal"/>
    </xmlCellPr>
  </singleXmlCell>
  <singleXmlCell id="570" r="I21" connectionId="0">
    <xmlCellPr id="1" uniqueName="P1078124">
      <xmlPr mapId="1" xpath="/GFI-IZD-POD/NTD-GFI-IZD-POD_1000343/P1078124" xmlDataType="decimal"/>
    </xmlCellPr>
  </singleXmlCell>
  <singleXmlCell id="571" r="H22" connectionId="0">
    <xmlCellPr id="1" uniqueName="P1078125">
      <xmlPr mapId="1" xpath="/GFI-IZD-POD/NTD-GFI-IZD-POD_1000343/P1078125" xmlDataType="decimal"/>
    </xmlCellPr>
  </singleXmlCell>
  <singleXmlCell id="572" r="I22" connectionId="0">
    <xmlCellPr id="1" uniqueName="P1078126">
      <xmlPr mapId="1" xpath="/GFI-IZD-POD/NTD-GFI-IZD-POD_1000343/P1078126" xmlDataType="decimal"/>
    </xmlCellPr>
  </singleXmlCell>
  <singleXmlCell id="573" r="H23" connectionId="0">
    <xmlCellPr id="1" uniqueName="P1078127">
      <xmlPr mapId="1" xpath="/GFI-IZD-POD/NTD-GFI-IZD-POD_1000343/P1078127" xmlDataType="decimal"/>
    </xmlCellPr>
  </singleXmlCell>
  <singleXmlCell id="574" r="I23" connectionId="0">
    <xmlCellPr id="1" uniqueName="P1078128">
      <xmlPr mapId="1" xpath="/GFI-IZD-POD/NTD-GFI-IZD-POD_1000343/P1078128" xmlDataType="decimal"/>
    </xmlCellPr>
  </singleXmlCell>
  <singleXmlCell id="575" r="H24" connectionId="0">
    <xmlCellPr id="1" uniqueName="P1078129">
      <xmlPr mapId="1" xpath="/GFI-IZD-POD/NTD-GFI-IZD-POD_1000343/P1078129" xmlDataType="decimal"/>
    </xmlCellPr>
  </singleXmlCell>
  <singleXmlCell id="576" r="I24" connectionId="0">
    <xmlCellPr id="1" uniqueName="P1078130">
      <xmlPr mapId="1" xpath="/GFI-IZD-POD/NTD-GFI-IZD-POD_1000343/P1078130" xmlDataType="decimal"/>
    </xmlCellPr>
  </singleXmlCell>
  <singleXmlCell id="577" r="H25" connectionId="0">
    <xmlCellPr id="1" uniqueName="P1078131">
      <xmlPr mapId="1" xpath="/GFI-IZD-POD/NTD-GFI-IZD-POD_1000343/P1078131" xmlDataType="decimal"/>
    </xmlCellPr>
  </singleXmlCell>
  <singleXmlCell id="578" r="I25" connectionId="0">
    <xmlCellPr id="1" uniqueName="P1078132">
      <xmlPr mapId="1" xpath="/GFI-IZD-POD/NTD-GFI-IZD-POD_1000343/P1078132" xmlDataType="decimal"/>
    </xmlCellPr>
  </singleXmlCell>
  <singleXmlCell id="579" r="H26" connectionId="0">
    <xmlCellPr id="1" uniqueName="P1078133">
      <xmlPr mapId="1" xpath="/GFI-IZD-POD/NTD-GFI-IZD-POD_1000343/P1078133" xmlDataType="decimal"/>
    </xmlCellPr>
  </singleXmlCell>
  <singleXmlCell id="580" r="I26" connectionId="0">
    <xmlCellPr id="1" uniqueName="P1078134">
      <xmlPr mapId="1" xpath="/GFI-IZD-POD/NTD-GFI-IZD-POD_1000343/P1078134" xmlDataType="decimal"/>
    </xmlCellPr>
  </singleXmlCell>
  <singleXmlCell id="581" r="H27" connectionId="0">
    <xmlCellPr id="1" uniqueName="P1078135">
      <xmlPr mapId="1" xpath="/GFI-IZD-POD/NTD-GFI-IZD-POD_1000343/P1078135" xmlDataType="decimal"/>
    </xmlCellPr>
  </singleXmlCell>
  <singleXmlCell id="582" r="I27" connectionId="0">
    <xmlCellPr id="1" uniqueName="P1078136">
      <xmlPr mapId="1" xpath="/GFI-IZD-POD/NTD-GFI-IZD-POD_1000343/P1078136" xmlDataType="decimal"/>
    </xmlCellPr>
  </singleXmlCell>
  <singleXmlCell id="583" r="H28" connectionId="0">
    <xmlCellPr id="1" uniqueName="P1078137">
      <xmlPr mapId="1" xpath="/GFI-IZD-POD/NTD-GFI-IZD-POD_1000343/P1078137" xmlDataType="decimal"/>
    </xmlCellPr>
  </singleXmlCell>
  <singleXmlCell id="584" r="I28" connectionId="0">
    <xmlCellPr id="1" uniqueName="P1078138">
      <xmlPr mapId="1" xpath="/GFI-IZD-POD/NTD-GFI-IZD-POD_1000343/P1078138" xmlDataType="decimal"/>
    </xmlCellPr>
  </singleXmlCell>
  <singleXmlCell id="585" r="H29" connectionId="0">
    <xmlCellPr id="1" uniqueName="P1078139">
      <xmlPr mapId="1" xpath="/GFI-IZD-POD/NTD-GFI-IZD-POD_1000343/P1078139" xmlDataType="decimal"/>
    </xmlCellPr>
  </singleXmlCell>
  <singleXmlCell id="586" r="I29" connectionId="0">
    <xmlCellPr id="1" uniqueName="P1078140">
      <xmlPr mapId="1" xpath="/GFI-IZD-POD/NTD-GFI-IZD-POD_1000343/P1078140" xmlDataType="decimal"/>
    </xmlCellPr>
  </singleXmlCell>
  <singleXmlCell id="587" r="H30" connectionId="0">
    <xmlCellPr id="1" uniqueName="P1078141">
      <xmlPr mapId="1" xpath="/GFI-IZD-POD/NTD-GFI-IZD-POD_1000343/P1078141" xmlDataType="decimal"/>
    </xmlCellPr>
  </singleXmlCell>
  <singleXmlCell id="588" r="I30" connectionId="0">
    <xmlCellPr id="1" uniqueName="P1078142">
      <xmlPr mapId="1" xpath="/GFI-IZD-POD/NTD-GFI-IZD-POD_1000343/P1078142" xmlDataType="decimal"/>
    </xmlCellPr>
  </singleXmlCell>
  <singleXmlCell id="589" r="H31" connectionId="0">
    <xmlCellPr id="1" uniqueName="P1078143">
      <xmlPr mapId="1" xpath="/GFI-IZD-POD/NTD-GFI-IZD-POD_1000343/P1078143" xmlDataType="decimal"/>
    </xmlCellPr>
  </singleXmlCell>
  <singleXmlCell id="590" r="I31" connectionId="0">
    <xmlCellPr id="1" uniqueName="P1078144">
      <xmlPr mapId="1" xpath="/GFI-IZD-POD/NTD-GFI-IZD-POD_1000343/P1078144" xmlDataType="decimal"/>
    </xmlCellPr>
  </singleXmlCell>
  <singleXmlCell id="591" r="H32" connectionId="0">
    <xmlCellPr id="1" uniqueName="P1078145">
      <xmlPr mapId="1" xpath="/GFI-IZD-POD/NTD-GFI-IZD-POD_1000343/P1078145" xmlDataType="decimal"/>
    </xmlCellPr>
  </singleXmlCell>
  <singleXmlCell id="592" r="I32" connectionId="0">
    <xmlCellPr id="1" uniqueName="P1078146">
      <xmlPr mapId="1" xpath="/GFI-IZD-POD/NTD-GFI-IZD-POD_1000343/P1078146" xmlDataType="decimal"/>
    </xmlCellPr>
  </singleXmlCell>
  <singleXmlCell id="593" r="H33" connectionId="0">
    <xmlCellPr id="1" uniqueName="P1078147">
      <xmlPr mapId="1" xpath="/GFI-IZD-POD/NTD-GFI-IZD-POD_1000343/P1078147" xmlDataType="decimal"/>
    </xmlCellPr>
  </singleXmlCell>
  <singleXmlCell id="594" r="I33" connectionId="0">
    <xmlCellPr id="1" uniqueName="P1078148">
      <xmlPr mapId="1" xpath="/GFI-IZD-POD/NTD-GFI-IZD-POD_1000343/P1078148" xmlDataType="decimal"/>
    </xmlCellPr>
  </singleXmlCell>
  <singleXmlCell id="595" r="H34" connectionId="0">
    <xmlCellPr id="1" uniqueName="P1078149">
      <xmlPr mapId="1" xpath="/GFI-IZD-POD/NTD-GFI-IZD-POD_1000343/P1078149" xmlDataType="decimal"/>
    </xmlCellPr>
  </singleXmlCell>
  <singleXmlCell id="596" r="I34" connectionId="0">
    <xmlCellPr id="1" uniqueName="P1078150">
      <xmlPr mapId="1" xpath="/GFI-IZD-POD/NTD-GFI-IZD-POD_1000343/P1078150" xmlDataType="decimal"/>
    </xmlCellPr>
  </singleXmlCell>
  <singleXmlCell id="597" r="H36" connectionId="0">
    <xmlCellPr id="1" uniqueName="P1078151">
      <xmlPr mapId="1" xpath="/GFI-IZD-POD/NTD-GFI-IZD-POD_1000343/P1078151" xmlDataType="decimal"/>
    </xmlCellPr>
  </singleXmlCell>
  <singleXmlCell id="598" r="I36" connectionId="0">
    <xmlCellPr id="1" uniqueName="P1078152">
      <xmlPr mapId="1" xpath="/GFI-IZD-POD/NTD-GFI-IZD-POD_1000343/P1078152" xmlDataType="decimal"/>
    </xmlCellPr>
  </singleXmlCell>
  <singleXmlCell id="599" r="H37" connectionId="0">
    <xmlCellPr id="1" uniqueName="P1078153">
      <xmlPr mapId="1" xpath="/GFI-IZD-POD/NTD-GFI-IZD-POD_1000343/P1078153" xmlDataType="decimal"/>
    </xmlCellPr>
  </singleXmlCell>
  <singleXmlCell id="600" r="I37" connectionId="0">
    <xmlCellPr id="1" uniqueName="P1078154">
      <xmlPr mapId="1" xpath="/GFI-IZD-POD/NTD-GFI-IZD-POD_1000343/P1078154" xmlDataType="decimal"/>
    </xmlCellPr>
  </singleXmlCell>
  <singleXmlCell id="601" r="H38" connectionId="0">
    <xmlCellPr id="1" uniqueName="P1078155">
      <xmlPr mapId="1" xpath="/GFI-IZD-POD/NTD-GFI-IZD-POD_1000343/P1078155" xmlDataType="decimal"/>
    </xmlCellPr>
  </singleXmlCell>
  <singleXmlCell id="602" r="I38" connectionId="0">
    <xmlCellPr id="1" uniqueName="P1078156">
      <xmlPr mapId="1" xpath="/GFI-IZD-POD/NTD-GFI-IZD-POD_1000343/P1078156" xmlDataType="decimal"/>
    </xmlCellPr>
  </singleXmlCell>
  <singleXmlCell id="603" r="H39" connectionId="0">
    <xmlCellPr id="1" uniqueName="P1078157">
      <xmlPr mapId="1" xpath="/GFI-IZD-POD/NTD-GFI-IZD-POD_1000343/P1078157" xmlDataType="decimal"/>
    </xmlCellPr>
  </singleXmlCell>
  <singleXmlCell id="604" r="I39" connectionId="0">
    <xmlCellPr id="1" uniqueName="P1078158">
      <xmlPr mapId="1" xpath="/GFI-IZD-POD/NTD-GFI-IZD-POD_1000343/P1078158" xmlDataType="decimal"/>
    </xmlCellPr>
  </singleXmlCell>
  <singleXmlCell id="605" r="H40" connectionId="0">
    <xmlCellPr id="1" uniqueName="P1078159">
      <xmlPr mapId="1" xpath="/GFI-IZD-POD/NTD-GFI-IZD-POD_1000343/P1078159" xmlDataType="decimal"/>
    </xmlCellPr>
  </singleXmlCell>
  <singleXmlCell id="606" r="I40" connectionId="0">
    <xmlCellPr id="1" uniqueName="P1078160">
      <xmlPr mapId="1" xpath="/GFI-IZD-POD/NTD-GFI-IZD-POD_1000343/P1078160" xmlDataType="decimal"/>
    </xmlCellPr>
  </singleXmlCell>
  <singleXmlCell id="607" r="H41" connectionId="0">
    <xmlCellPr id="1" uniqueName="P1078161">
      <xmlPr mapId="1" xpath="/GFI-IZD-POD/NTD-GFI-IZD-POD_1000343/P1078161" xmlDataType="decimal"/>
    </xmlCellPr>
  </singleXmlCell>
  <singleXmlCell id="608" r="I41" connectionId="0">
    <xmlCellPr id="1" uniqueName="P1078162">
      <xmlPr mapId="1" xpath="/GFI-IZD-POD/NTD-GFI-IZD-POD_1000343/P1078162" xmlDataType="decimal"/>
    </xmlCellPr>
  </singleXmlCell>
  <singleXmlCell id="609" r="H42" connectionId="0">
    <xmlCellPr id="1" uniqueName="P1078163">
      <xmlPr mapId="1" xpath="/GFI-IZD-POD/NTD-GFI-IZD-POD_1000343/P1078163" xmlDataType="decimal"/>
    </xmlCellPr>
  </singleXmlCell>
  <singleXmlCell id="610" r="I42" connectionId="0">
    <xmlCellPr id="1" uniqueName="P1078164">
      <xmlPr mapId="1" xpath="/GFI-IZD-POD/NTD-GFI-IZD-POD_1000343/P1078164" xmlDataType="decimal"/>
    </xmlCellPr>
  </singleXmlCell>
  <singleXmlCell id="611" r="H43" connectionId="0">
    <xmlCellPr id="1" uniqueName="P1078165">
      <xmlPr mapId="1" xpath="/GFI-IZD-POD/NTD-GFI-IZD-POD_1000343/P1078165" xmlDataType="decimal"/>
    </xmlCellPr>
  </singleXmlCell>
  <singleXmlCell id="612" r="I43" connectionId="0">
    <xmlCellPr id="1" uniqueName="P1078166">
      <xmlPr mapId="1" xpath="/GFI-IZD-POD/NTD-GFI-IZD-POD_1000343/P1078166" xmlDataType="decimal"/>
    </xmlCellPr>
  </singleXmlCell>
  <singleXmlCell id="613" r="H44" connectionId="0">
    <xmlCellPr id="1" uniqueName="P1078167">
      <xmlPr mapId="1" xpath="/GFI-IZD-POD/NTD-GFI-IZD-POD_1000343/P1078167" xmlDataType="decimal"/>
    </xmlCellPr>
  </singleXmlCell>
  <singleXmlCell id="614" r="I44" connectionId="0">
    <xmlCellPr id="1" uniqueName="P1078168">
      <xmlPr mapId="1" xpath="/GFI-IZD-POD/NTD-GFI-IZD-POD_1000343/P1078168" xmlDataType="decimal"/>
    </xmlCellPr>
  </singleXmlCell>
  <singleXmlCell id="615" r="H45" connectionId="0">
    <xmlCellPr id="1" uniqueName="P1078169">
      <xmlPr mapId="1" xpath="/GFI-IZD-POD/NTD-GFI-IZD-POD_1000343/P1078169" xmlDataType="decimal"/>
    </xmlCellPr>
  </singleXmlCell>
  <singleXmlCell id="616" r="I45" connectionId="0">
    <xmlCellPr id="1" uniqueName="P1078170">
      <xmlPr mapId="1" xpath="/GFI-IZD-POD/NTD-GFI-IZD-POD_1000343/P1078170" xmlDataType="decimal"/>
    </xmlCellPr>
  </singleXmlCell>
  <singleXmlCell id="617" r="H46" connectionId="0">
    <xmlCellPr id="1" uniqueName="P1078171">
      <xmlPr mapId="1" xpath="/GFI-IZD-POD/NTD-GFI-IZD-POD_1000343/P1078171" xmlDataType="decimal"/>
    </xmlCellPr>
  </singleXmlCell>
  <singleXmlCell id="618" r="I46" connectionId="0">
    <xmlCellPr id="1" uniqueName="P1078172">
      <xmlPr mapId="1" xpath="/GFI-IZD-POD/NTD-GFI-IZD-POD_1000343/P1078172" xmlDataType="decimal"/>
    </xmlCellPr>
  </singleXmlCell>
  <singleXmlCell id="619" r="H47" connectionId="0">
    <xmlCellPr id="1" uniqueName="P1078173">
      <xmlPr mapId="1" xpath="/GFI-IZD-POD/NTD-GFI-IZD-POD_1000343/P1078173" xmlDataType="decimal"/>
    </xmlCellPr>
  </singleXmlCell>
  <singleXmlCell id="620" r="I47" connectionId="0">
    <xmlCellPr id="1" uniqueName="P1078174">
      <xmlPr mapId="1" xpath="/GFI-IZD-POD/NTD-GFI-IZD-POD_1000343/P1078174" xmlDataType="decimal"/>
    </xmlCellPr>
  </singleXmlCell>
  <singleXmlCell id="621" r="H48" connectionId="0">
    <xmlCellPr id="1" uniqueName="P1078175">
      <xmlPr mapId="1" xpath="/GFI-IZD-POD/NTD-GFI-IZD-POD_1000343/P1078175" xmlDataType="decimal"/>
    </xmlCellPr>
  </singleXmlCell>
  <singleXmlCell id="622" r="I48" connectionId="0">
    <xmlCellPr id="1" uniqueName="P1078176">
      <xmlPr mapId="1" xpath="/GFI-IZD-POD/NTD-GFI-IZD-POD_1000343/P1078176" xmlDataType="decimal"/>
    </xmlCellPr>
  </singleXmlCell>
  <singleXmlCell id="623" r="H49" connectionId="0">
    <xmlCellPr id="1" uniqueName="P1078177">
      <xmlPr mapId="1" xpath="/GFI-IZD-POD/NTD-GFI-IZD-POD_1000343/P1078177" xmlDataType="decimal"/>
    </xmlCellPr>
  </singleXmlCell>
  <singleXmlCell id="624" r="I49" connectionId="0">
    <xmlCellPr id="1" uniqueName="P1078178">
      <xmlPr mapId="1" xpath="/GFI-IZD-POD/NTD-GFI-IZD-POD_1000343/P1078178" xmlDataType="decimal"/>
    </xmlCellPr>
  </singleXmlCell>
  <singleXmlCell id="625" r="H50" connectionId="0">
    <xmlCellPr id="1" uniqueName="P1078179">
      <xmlPr mapId="1" xpath="/GFI-IZD-POD/NTD-GFI-IZD-POD_1000343/P1078179" xmlDataType="decimal"/>
    </xmlCellPr>
  </singleXmlCell>
  <singleXmlCell id="626" r="I50" connectionId="0">
    <xmlCellPr id="1" uniqueName="P1078180">
      <xmlPr mapId="1" xpath="/GFI-IZD-POD/NTD-GFI-IZD-POD_1000343/P1078180" xmlDataType="decimal"/>
    </xmlCellPr>
  </singleXmlCell>
  <singleXmlCell id="627" r="H51" connectionId="0">
    <xmlCellPr id="1" uniqueName="P1078181">
      <xmlPr mapId="1" xpath="/GFI-IZD-POD/NTD-GFI-IZD-POD_1000343/P1078181" xmlDataType="decimal"/>
    </xmlCellPr>
  </singleXmlCell>
  <singleXmlCell id="628" r="I51" connectionId="0">
    <xmlCellPr id="1" uniqueName="P1078182">
      <xmlPr mapId="1" xpath="/GFI-IZD-POD/NTD-GFI-IZD-POD_1000343/P1078182"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S7" connectionId="0">
    <xmlCellPr id="1" uniqueName="P1081535">
      <xmlPr mapId="1" xpath="/GFI-IZD-POD/IPK-GFI-IZD-POD_1000344/P1081535" xmlDataType="decimal"/>
    </xmlCellPr>
  </singleXmlCell>
  <singleXmlCell id="641" r="T7" connectionId="0">
    <xmlCellPr id="1" uniqueName="P1081536">
      <xmlPr mapId="1" xpath="/GFI-IZD-POD/IPK-GFI-IZD-POD_1000344/P1081536" xmlDataType="decimal"/>
    </xmlCellPr>
  </singleXmlCell>
  <singleXmlCell id="647" r="U7" connectionId="0">
    <xmlCellPr id="1" uniqueName="P1081537">
      <xmlPr mapId="1" xpath="/GFI-IZD-POD/IPK-GFI-IZD-POD_1000344/P1081537" xmlDataType="decimal"/>
    </xmlCellPr>
  </singleXmlCell>
  <singleXmlCell id="648" r="V7" connectionId="0">
    <xmlCellPr id="1" uniqueName="P1081538">
      <xmlPr mapId="1" xpath="/GFI-IZD-POD/IPK-GFI-IZD-POD_1000344/P1081538" xmlDataType="decimal"/>
    </xmlCellPr>
  </singleXmlCell>
  <singleXmlCell id="649" r="W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S8" connectionId="0">
    <xmlCellPr id="1" uniqueName="P1081649">
      <xmlPr mapId="1" xpath="/GFI-IZD-POD/IPK-GFI-IZD-POD_1000344/P1081649" xmlDataType="decimal"/>
    </xmlCellPr>
  </singleXmlCell>
  <singleXmlCell id="662" r="T8" connectionId="0">
    <xmlCellPr id="1" uniqueName="P1081651">
      <xmlPr mapId="1" xpath="/GFI-IZD-POD/IPK-GFI-IZD-POD_1000344/P1081651" xmlDataType="decimal"/>
    </xmlCellPr>
  </singleXmlCell>
  <singleXmlCell id="663" r="U8" connectionId="0">
    <xmlCellPr id="1" uniqueName="P1081656">
      <xmlPr mapId="1" xpath="/GFI-IZD-POD/IPK-GFI-IZD-POD_1000344/P1081656" xmlDataType="decimal"/>
    </xmlCellPr>
  </singleXmlCell>
  <singleXmlCell id="664" r="V8" connectionId="0">
    <xmlCellPr id="1" uniqueName="P1081658">
      <xmlPr mapId="1" xpath="/GFI-IZD-POD/IPK-GFI-IZD-POD_1000344/P1081658" xmlDataType="decimal"/>
    </xmlCellPr>
  </singleXmlCell>
  <singleXmlCell id="665" r="W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S9" connectionId="0">
    <xmlCellPr id="1" uniqueName="P1081664">
      <xmlPr mapId="1" xpath="/GFI-IZD-POD/IPK-GFI-IZD-POD_1000344/P1081664" xmlDataType="decimal"/>
    </xmlCellPr>
  </singleXmlCell>
  <singleXmlCell id="678" r="T9" connectionId="0">
    <xmlCellPr id="1" uniqueName="P1081666">
      <xmlPr mapId="1" xpath="/GFI-IZD-POD/IPK-GFI-IZD-POD_1000344/P1081666" xmlDataType="decimal"/>
    </xmlCellPr>
  </singleXmlCell>
  <singleXmlCell id="679" r="U9" connectionId="0">
    <xmlCellPr id="1" uniqueName="P1081668">
      <xmlPr mapId="1" xpath="/GFI-IZD-POD/IPK-GFI-IZD-POD_1000344/P1081668" xmlDataType="decimal"/>
    </xmlCellPr>
  </singleXmlCell>
  <singleXmlCell id="680" r="V9" connectionId="0">
    <xmlCellPr id="1" uniqueName="P1081670">
      <xmlPr mapId="1" xpath="/GFI-IZD-POD/IPK-GFI-IZD-POD_1000344/P1081670" xmlDataType="decimal"/>
    </xmlCellPr>
  </singleXmlCell>
  <singleXmlCell id="681" r="W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S10" connectionId="0">
    <xmlCellPr id="1" uniqueName="P1081676">
      <xmlPr mapId="1" xpath="/GFI-IZD-POD/IPK-GFI-IZD-POD_1000344/P1081676" xmlDataType="decimal"/>
    </xmlCellPr>
  </singleXmlCell>
  <singleXmlCell id="696" r="T10" connectionId="0">
    <xmlCellPr id="1" uniqueName="P1081678">
      <xmlPr mapId="1" xpath="/GFI-IZD-POD/IPK-GFI-IZD-POD_1000344/P1081678" xmlDataType="decimal"/>
    </xmlCellPr>
  </singleXmlCell>
  <singleXmlCell id="697" r="U10" connectionId="0">
    <xmlCellPr id="1" uniqueName="P1081680">
      <xmlPr mapId="1" xpath="/GFI-IZD-POD/IPK-GFI-IZD-POD_1000344/P1081680" xmlDataType="decimal"/>
    </xmlCellPr>
  </singleXmlCell>
  <singleXmlCell id="698" r="V10" connectionId="0">
    <xmlCellPr id="1" uniqueName="P1081682">
      <xmlPr mapId="1" xpath="/GFI-IZD-POD/IPK-GFI-IZD-POD_1000344/P1081682" xmlDataType="decimal"/>
    </xmlCellPr>
  </singleXmlCell>
  <singleXmlCell id="699" r="W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S11" connectionId="0">
    <xmlCellPr id="1" uniqueName="P1081687">
      <xmlPr mapId="1" xpath="/GFI-IZD-POD/IPK-GFI-IZD-POD_1000344/P1081687" xmlDataType="decimal"/>
    </xmlCellPr>
  </singleXmlCell>
  <singleXmlCell id="712" r="T11" connectionId="0">
    <xmlCellPr id="1" uniqueName="P1081688">
      <xmlPr mapId="1" xpath="/GFI-IZD-POD/IPK-GFI-IZD-POD_1000344/P1081688" xmlDataType="decimal"/>
    </xmlCellPr>
  </singleXmlCell>
  <singleXmlCell id="713" r="U11" connectionId="0">
    <xmlCellPr id="1" uniqueName="P1081689">
      <xmlPr mapId="1" xpath="/GFI-IZD-POD/IPK-GFI-IZD-POD_1000344/P1081689" xmlDataType="decimal"/>
    </xmlCellPr>
  </singleXmlCell>
  <singleXmlCell id="714" r="V11" connectionId="0">
    <xmlCellPr id="1" uniqueName="P1081690">
      <xmlPr mapId="1" xpath="/GFI-IZD-POD/IPK-GFI-IZD-POD_1000344/P1081690" xmlDataType="decimal"/>
    </xmlCellPr>
  </singleXmlCell>
  <singleXmlCell id="715" r="W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S12" connectionId="0">
    <xmlCellPr id="1" uniqueName="P1081699">
      <xmlPr mapId="1" xpath="/GFI-IZD-POD/IPK-GFI-IZD-POD_1000344/P1081699" xmlDataType="decimal"/>
    </xmlCellPr>
  </singleXmlCell>
  <singleXmlCell id="728" r="T12" connectionId="0">
    <xmlCellPr id="1" uniqueName="P1081700">
      <xmlPr mapId="1" xpath="/GFI-IZD-POD/IPK-GFI-IZD-POD_1000344/P1081700" xmlDataType="decimal"/>
    </xmlCellPr>
  </singleXmlCell>
  <singleXmlCell id="729" r="U12" connectionId="0">
    <xmlCellPr id="1" uniqueName="P1081701">
      <xmlPr mapId="1" xpath="/GFI-IZD-POD/IPK-GFI-IZD-POD_1000344/P1081701" xmlDataType="decimal"/>
    </xmlCellPr>
  </singleXmlCell>
  <singleXmlCell id="730" r="V12" connectionId="0">
    <xmlCellPr id="1" uniqueName="P1081702">
      <xmlPr mapId="1" xpath="/GFI-IZD-POD/IPK-GFI-IZD-POD_1000344/P1081702" xmlDataType="decimal"/>
    </xmlCellPr>
  </singleXmlCell>
  <singleXmlCell id="731" r="W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S13" connectionId="0">
    <xmlCellPr id="1" uniqueName="P1081706">
      <xmlPr mapId="1" xpath="/GFI-IZD-POD/IPK-GFI-IZD-POD_1000344/P1081706" xmlDataType="decimal"/>
    </xmlCellPr>
  </singleXmlCell>
  <singleXmlCell id="744" r="T13" connectionId="0">
    <xmlCellPr id="1" uniqueName="P1081707">
      <xmlPr mapId="1" xpath="/GFI-IZD-POD/IPK-GFI-IZD-POD_1000344/P1081707" xmlDataType="decimal"/>
    </xmlCellPr>
  </singleXmlCell>
  <singleXmlCell id="745" r="U13" connectionId="0">
    <xmlCellPr id="1" uniqueName="P1081708">
      <xmlPr mapId="1" xpath="/GFI-IZD-POD/IPK-GFI-IZD-POD_1000344/P1081708" xmlDataType="decimal"/>
    </xmlCellPr>
  </singleXmlCell>
  <singleXmlCell id="746" r="V13" connectionId="0">
    <xmlCellPr id="1" uniqueName="P1081709">
      <xmlPr mapId="1" xpath="/GFI-IZD-POD/IPK-GFI-IZD-POD_1000344/P1081709" xmlDataType="decimal"/>
    </xmlCellPr>
  </singleXmlCell>
  <singleXmlCell id="747" r="W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S14" connectionId="0">
    <xmlCellPr id="1" uniqueName="P1081714">
      <xmlPr mapId="1" xpath="/GFI-IZD-POD/IPK-GFI-IZD-POD_1000344/P1081714" xmlDataType="decimal"/>
    </xmlCellPr>
  </singleXmlCell>
  <singleXmlCell id="760" r="T14" connectionId="0">
    <xmlCellPr id="1" uniqueName="P1081715">
      <xmlPr mapId="1" xpath="/GFI-IZD-POD/IPK-GFI-IZD-POD_1000344/P1081715" xmlDataType="decimal"/>
    </xmlCellPr>
  </singleXmlCell>
  <singleXmlCell id="761" r="U14" connectionId="0">
    <xmlCellPr id="1" uniqueName="P1081716">
      <xmlPr mapId="1" xpath="/GFI-IZD-POD/IPK-GFI-IZD-POD_1000344/P1081716" xmlDataType="decimal"/>
    </xmlCellPr>
  </singleXmlCell>
  <singleXmlCell id="762" r="V14" connectionId="0">
    <xmlCellPr id="1" uniqueName="P1081717">
      <xmlPr mapId="1" xpath="/GFI-IZD-POD/IPK-GFI-IZD-POD_1000344/P1081717" xmlDataType="decimal"/>
    </xmlCellPr>
  </singleXmlCell>
  <singleXmlCell id="763" r="W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S15" connectionId="0">
    <xmlCellPr id="1" uniqueName="P1081882">
      <xmlPr mapId="1" xpath="/GFI-IZD-POD/IPK-GFI-IZD-POD_1000344/P1081882" xmlDataType="decimal"/>
    </xmlCellPr>
  </singleXmlCell>
  <singleXmlCell id="776" r="T15" connectionId="0">
    <xmlCellPr id="1" uniqueName="P1081888">
      <xmlPr mapId="1" xpath="/GFI-IZD-POD/IPK-GFI-IZD-POD_1000344/P1081888" xmlDataType="decimal"/>
    </xmlCellPr>
  </singleXmlCell>
  <singleXmlCell id="777" r="U15" connectionId="0">
    <xmlCellPr id="1" uniqueName="P1081891">
      <xmlPr mapId="1" xpath="/GFI-IZD-POD/IPK-GFI-IZD-POD_1000344/P1081891" xmlDataType="decimal"/>
    </xmlCellPr>
  </singleXmlCell>
  <singleXmlCell id="778" r="V15" connectionId="0">
    <xmlCellPr id="1" uniqueName="P1081893">
      <xmlPr mapId="1" xpath="/GFI-IZD-POD/IPK-GFI-IZD-POD_1000344/P1081893" xmlDataType="decimal"/>
    </xmlCellPr>
  </singleXmlCell>
  <singleXmlCell id="779" r="W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S16" connectionId="0">
    <xmlCellPr id="1" uniqueName="P1081903">
      <xmlPr mapId="1" xpath="/GFI-IZD-POD/IPK-GFI-IZD-POD_1000344/P1081903" xmlDataType="decimal"/>
    </xmlCellPr>
  </singleXmlCell>
  <singleXmlCell id="792" r="T16" connectionId="0">
    <xmlCellPr id="1" uniqueName="P1081906">
      <xmlPr mapId="1" xpath="/GFI-IZD-POD/IPK-GFI-IZD-POD_1000344/P1081906" xmlDataType="decimal"/>
    </xmlCellPr>
  </singleXmlCell>
  <singleXmlCell id="793" r="U16" connectionId="0">
    <xmlCellPr id="1" uniqueName="P1081908">
      <xmlPr mapId="1" xpath="/GFI-IZD-POD/IPK-GFI-IZD-POD_1000344/P1081908" xmlDataType="decimal"/>
    </xmlCellPr>
  </singleXmlCell>
  <singleXmlCell id="794" r="V16" connectionId="0">
    <xmlCellPr id="1" uniqueName="P1081915">
      <xmlPr mapId="1" xpath="/GFI-IZD-POD/IPK-GFI-IZD-POD_1000344/P1081915" xmlDataType="decimal"/>
    </xmlCellPr>
  </singleXmlCell>
  <singleXmlCell id="795" r="W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S17" connectionId="0">
    <xmlCellPr id="1" uniqueName="P1081927">
      <xmlPr mapId="1" xpath="/GFI-IZD-POD/IPK-GFI-IZD-POD_1000344/P1081927" xmlDataType="decimal"/>
    </xmlCellPr>
  </singleXmlCell>
  <singleXmlCell id="808" r="T17" connectionId="0">
    <xmlCellPr id="1" uniqueName="P1081929">
      <xmlPr mapId="1" xpath="/GFI-IZD-POD/IPK-GFI-IZD-POD_1000344/P1081929" xmlDataType="decimal"/>
    </xmlCellPr>
  </singleXmlCell>
  <singleXmlCell id="809" r="U17" connectionId="0">
    <xmlCellPr id="1" uniqueName="P1081930">
      <xmlPr mapId="1" xpath="/GFI-IZD-POD/IPK-GFI-IZD-POD_1000344/P1081930" xmlDataType="decimal"/>
    </xmlCellPr>
  </singleXmlCell>
  <singleXmlCell id="810" r="V17" connectionId="0">
    <xmlCellPr id="1" uniqueName="P1081932">
      <xmlPr mapId="1" xpath="/GFI-IZD-POD/IPK-GFI-IZD-POD_1000344/P1081932" xmlDataType="decimal"/>
    </xmlCellPr>
  </singleXmlCell>
  <singleXmlCell id="811" r="W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S18" connectionId="0">
    <xmlCellPr id="1" uniqueName="P1081942">
      <xmlPr mapId="1" xpath="/GFI-IZD-POD/IPK-GFI-IZD-POD_1000344/P1081942" xmlDataType="decimal"/>
    </xmlCellPr>
  </singleXmlCell>
  <singleXmlCell id="824" r="T18" connectionId="0">
    <xmlCellPr id="1" uniqueName="P1081944">
      <xmlPr mapId="1" xpath="/GFI-IZD-POD/IPK-GFI-IZD-POD_1000344/P1081944" xmlDataType="decimal"/>
    </xmlCellPr>
  </singleXmlCell>
  <singleXmlCell id="825" r="U18" connectionId="0">
    <xmlCellPr id="1" uniqueName="P1081946">
      <xmlPr mapId="1" xpath="/GFI-IZD-POD/IPK-GFI-IZD-POD_1000344/P1081946" xmlDataType="decimal"/>
    </xmlCellPr>
  </singleXmlCell>
  <singleXmlCell id="826" r="V18" connectionId="0">
    <xmlCellPr id="1" uniqueName="P1081948">
      <xmlPr mapId="1" xpath="/GFI-IZD-POD/IPK-GFI-IZD-POD_1000344/P1081948" xmlDataType="decimal"/>
    </xmlCellPr>
  </singleXmlCell>
  <singleXmlCell id="827" r="W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S19" connectionId="0">
    <xmlCellPr id="1" uniqueName="P1081962">
      <xmlPr mapId="1" xpath="/GFI-IZD-POD/IPK-GFI-IZD-POD_1000344/P1081962" xmlDataType="decimal"/>
    </xmlCellPr>
  </singleXmlCell>
  <singleXmlCell id="840" r="T19" connectionId="0">
    <xmlCellPr id="1" uniqueName="P1081964">
      <xmlPr mapId="1" xpath="/GFI-IZD-POD/IPK-GFI-IZD-POD_1000344/P1081964" xmlDataType="decimal"/>
    </xmlCellPr>
  </singleXmlCell>
  <singleXmlCell id="841" r="U19" connectionId="0">
    <xmlCellPr id="1" uniqueName="P1081966">
      <xmlPr mapId="1" xpath="/GFI-IZD-POD/IPK-GFI-IZD-POD_1000344/P1081966" xmlDataType="decimal"/>
    </xmlCellPr>
  </singleXmlCell>
  <singleXmlCell id="842" r="V19" connectionId="0">
    <xmlCellPr id="1" uniqueName="P1081968">
      <xmlPr mapId="1" xpath="/GFI-IZD-POD/IPK-GFI-IZD-POD_1000344/P1081968" xmlDataType="decimal"/>
    </xmlCellPr>
  </singleXmlCell>
  <singleXmlCell id="843" r="W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S20" connectionId="0">
    <xmlCellPr id="1" uniqueName="P1081977">
      <xmlPr mapId="1" xpath="/GFI-IZD-POD/IPK-GFI-IZD-POD_1000344/P1081977" xmlDataType="decimal"/>
    </xmlCellPr>
  </singleXmlCell>
  <singleXmlCell id="856" r="T20" connectionId="0">
    <xmlCellPr id="1" uniqueName="P1081978">
      <xmlPr mapId="1" xpath="/GFI-IZD-POD/IPK-GFI-IZD-POD_1000344/P1081978" xmlDataType="decimal"/>
    </xmlCellPr>
  </singleXmlCell>
  <singleXmlCell id="857" r="U20" connectionId="0">
    <xmlCellPr id="1" uniqueName="P1081980">
      <xmlPr mapId="1" xpath="/GFI-IZD-POD/IPK-GFI-IZD-POD_1000344/P1081980" xmlDataType="decimal"/>
    </xmlCellPr>
  </singleXmlCell>
  <singleXmlCell id="858" r="V20" connectionId="0">
    <xmlCellPr id="1" uniqueName="P1081982">
      <xmlPr mapId="1" xpath="/GFI-IZD-POD/IPK-GFI-IZD-POD_1000344/P1081982" xmlDataType="decimal"/>
    </xmlCellPr>
  </singleXmlCell>
  <singleXmlCell id="859" r="W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S21" connectionId="0">
    <xmlCellPr id="1" uniqueName="P1081993">
      <xmlPr mapId="1" xpath="/GFI-IZD-POD/IPK-GFI-IZD-POD_1000344/P1081993" xmlDataType="decimal"/>
    </xmlCellPr>
  </singleXmlCell>
  <singleXmlCell id="872" r="T21" connectionId="0">
    <xmlCellPr id="1" uniqueName="P1081995">
      <xmlPr mapId="1" xpath="/GFI-IZD-POD/IPK-GFI-IZD-POD_1000344/P1081995" xmlDataType="decimal"/>
    </xmlCellPr>
  </singleXmlCell>
  <singleXmlCell id="873" r="U21" connectionId="0">
    <xmlCellPr id="1" uniqueName="P1081997">
      <xmlPr mapId="1" xpath="/GFI-IZD-POD/IPK-GFI-IZD-POD_1000344/P1081997" xmlDataType="decimal"/>
    </xmlCellPr>
  </singleXmlCell>
  <singleXmlCell id="874" r="V21" connectionId="0">
    <xmlCellPr id="1" uniqueName="P1081999">
      <xmlPr mapId="1" xpath="/GFI-IZD-POD/IPK-GFI-IZD-POD_1000344/P1081999" xmlDataType="decimal"/>
    </xmlCellPr>
  </singleXmlCell>
  <singleXmlCell id="875" r="W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S22" connectionId="0">
    <xmlCellPr id="1" uniqueName="P1082007">
      <xmlPr mapId="1" xpath="/GFI-IZD-POD/IPK-GFI-IZD-POD_1000344/P1082007" xmlDataType="decimal"/>
    </xmlCellPr>
  </singleXmlCell>
  <singleXmlCell id="888" r="T22" connectionId="0">
    <xmlCellPr id="1" uniqueName="P1082008">
      <xmlPr mapId="1" xpath="/GFI-IZD-POD/IPK-GFI-IZD-POD_1000344/P1082008" xmlDataType="decimal"/>
    </xmlCellPr>
  </singleXmlCell>
  <singleXmlCell id="889" r="U22" connectionId="0">
    <xmlCellPr id="1" uniqueName="P1082010">
      <xmlPr mapId="1" xpath="/GFI-IZD-POD/IPK-GFI-IZD-POD_1000344/P1082010" xmlDataType="decimal"/>
    </xmlCellPr>
  </singleXmlCell>
  <singleXmlCell id="890" r="V22" connectionId="0">
    <xmlCellPr id="1" uniqueName="P1082011">
      <xmlPr mapId="1" xpath="/GFI-IZD-POD/IPK-GFI-IZD-POD_1000344/P1082011" xmlDataType="decimal"/>
    </xmlCellPr>
  </singleXmlCell>
  <singleXmlCell id="891" r="W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S23" connectionId="0">
    <xmlCellPr id="1" uniqueName="P1082019">
      <xmlPr mapId="1" xpath="/GFI-IZD-POD/IPK-GFI-IZD-POD_1000344/P1082019" xmlDataType="decimal"/>
    </xmlCellPr>
  </singleXmlCell>
  <singleXmlCell id="905" r="T23" connectionId="0">
    <xmlCellPr id="1" uniqueName="P1082029">
      <xmlPr mapId="1" xpath="/GFI-IZD-POD/IPK-GFI-IZD-POD_1000344/P1082029" xmlDataType="decimal"/>
    </xmlCellPr>
  </singleXmlCell>
  <singleXmlCell id="906" r="U23" connectionId="0">
    <xmlCellPr id="1" uniqueName="P1082032">
      <xmlPr mapId="1" xpath="/GFI-IZD-POD/IPK-GFI-IZD-POD_1000344/P1082032" xmlDataType="decimal"/>
    </xmlCellPr>
  </singleXmlCell>
  <singleXmlCell id="907" r="V23" connectionId="0">
    <xmlCellPr id="1" uniqueName="P1082034">
      <xmlPr mapId="1" xpath="/GFI-IZD-POD/IPK-GFI-IZD-POD_1000344/P1082034" xmlDataType="decimal"/>
    </xmlCellPr>
  </singleXmlCell>
  <singleXmlCell id="908" r="W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S24" connectionId="0">
    <xmlCellPr id="1" uniqueName="P1082048">
      <xmlPr mapId="1" xpath="/GFI-IZD-POD/IPK-GFI-IZD-POD_1000344/P1082048" xmlDataType="decimal"/>
    </xmlCellPr>
  </singleXmlCell>
  <singleXmlCell id="921" r="T24" connectionId="0">
    <xmlCellPr id="1" uniqueName="P1082075">
      <xmlPr mapId="1" xpath="/GFI-IZD-POD/IPK-GFI-IZD-POD_1000344/P1082075" xmlDataType="decimal"/>
    </xmlCellPr>
  </singleXmlCell>
  <singleXmlCell id="922" r="U24" connectionId="0">
    <xmlCellPr id="1" uniqueName="P1082077">
      <xmlPr mapId="1" xpath="/GFI-IZD-POD/IPK-GFI-IZD-POD_1000344/P1082077" xmlDataType="decimal"/>
    </xmlCellPr>
  </singleXmlCell>
  <singleXmlCell id="923" r="V24" connectionId="0">
    <xmlCellPr id="1" uniqueName="P1082092">
      <xmlPr mapId="1" xpath="/GFI-IZD-POD/IPK-GFI-IZD-POD_1000344/P1082092" xmlDataType="decimal"/>
    </xmlCellPr>
  </singleXmlCell>
  <singleXmlCell id="924" r="W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S25" connectionId="0">
    <xmlCellPr id="1" uniqueName="P1082102">
      <xmlPr mapId="1" xpath="/GFI-IZD-POD/IPK-GFI-IZD-POD_1000344/P1082102" xmlDataType="decimal"/>
    </xmlCellPr>
  </singleXmlCell>
  <singleXmlCell id="937" r="T25" connectionId="0">
    <xmlCellPr id="1" uniqueName="P1082104">
      <xmlPr mapId="1" xpath="/GFI-IZD-POD/IPK-GFI-IZD-POD_1000344/P1082104" xmlDataType="decimal"/>
    </xmlCellPr>
  </singleXmlCell>
  <singleXmlCell id="938" r="U25" connectionId="0">
    <xmlCellPr id="1" uniqueName="P1082105">
      <xmlPr mapId="1" xpath="/GFI-IZD-POD/IPK-GFI-IZD-POD_1000344/P1082105" xmlDataType="decimal"/>
    </xmlCellPr>
  </singleXmlCell>
  <singleXmlCell id="939" r="V25" connectionId="0">
    <xmlCellPr id="1" uniqueName="P1082106">
      <xmlPr mapId="1" xpath="/GFI-IZD-POD/IPK-GFI-IZD-POD_1000344/P1082106" xmlDataType="decimal"/>
    </xmlCellPr>
  </singleXmlCell>
  <singleXmlCell id="940" r="W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S26" connectionId="0">
    <xmlCellPr id="1" uniqueName="P1082118">
      <xmlPr mapId="1" xpath="/GFI-IZD-POD/IPK-GFI-IZD-POD_1000344/P1082118" xmlDataType="decimal"/>
    </xmlCellPr>
  </singleXmlCell>
  <singleXmlCell id="953" r="T26" connectionId="0">
    <xmlCellPr id="1" uniqueName="P1082121">
      <xmlPr mapId="1" xpath="/GFI-IZD-POD/IPK-GFI-IZD-POD_1000344/P1082121" xmlDataType="decimal"/>
    </xmlCellPr>
  </singleXmlCell>
  <singleXmlCell id="954" r="U26" connectionId="0">
    <xmlCellPr id="1" uniqueName="P1082125">
      <xmlPr mapId="1" xpath="/GFI-IZD-POD/IPK-GFI-IZD-POD_1000344/P1082125" xmlDataType="decimal"/>
    </xmlCellPr>
  </singleXmlCell>
  <singleXmlCell id="955" r="V26" connectionId="0">
    <xmlCellPr id="1" uniqueName="P1082133">
      <xmlPr mapId="1" xpath="/GFI-IZD-POD/IPK-GFI-IZD-POD_1000344/P1082133" xmlDataType="decimal"/>
    </xmlCellPr>
  </singleXmlCell>
  <singleXmlCell id="956" r="W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S27" connectionId="0">
    <xmlCellPr id="1" uniqueName="P1082148">
      <xmlPr mapId="1" xpath="/GFI-IZD-POD/IPK-GFI-IZD-POD_1000344/P1082148" xmlDataType="decimal"/>
    </xmlCellPr>
  </singleXmlCell>
  <singleXmlCell id="969" r="T27" connectionId="0">
    <xmlCellPr id="1" uniqueName="P1082149">
      <xmlPr mapId="1" xpath="/GFI-IZD-POD/IPK-GFI-IZD-POD_1000344/P1082149" xmlDataType="decimal"/>
    </xmlCellPr>
  </singleXmlCell>
  <singleXmlCell id="970" r="U27" connectionId="0">
    <xmlCellPr id="1" uniqueName="P1082150">
      <xmlPr mapId="1" xpath="/GFI-IZD-POD/IPK-GFI-IZD-POD_1000344/P1082150" xmlDataType="decimal"/>
    </xmlCellPr>
  </singleXmlCell>
  <singleXmlCell id="971" r="V27" connectionId="0">
    <xmlCellPr id="1" uniqueName="P1082151">
      <xmlPr mapId="1" xpath="/GFI-IZD-POD/IPK-GFI-IZD-POD_1000344/P1082151" xmlDataType="decimal"/>
    </xmlCellPr>
  </singleXmlCell>
  <singleXmlCell id="972" r="W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S28" connectionId="0">
    <xmlCellPr id="1" uniqueName="P1082157">
      <xmlPr mapId="1" xpath="/GFI-IZD-POD/IPK-GFI-IZD-POD_1000344/P1082157" xmlDataType="decimal"/>
    </xmlCellPr>
  </singleXmlCell>
  <singleXmlCell id="985" r="T28" connectionId="0">
    <xmlCellPr id="1" uniqueName="P1082158">
      <xmlPr mapId="1" xpath="/GFI-IZD-POD/IPK-GFI-IZD-POD_1000344/P1082158" xmlDataType="decimal"/>
    </xmlCellPr>
  </singleXmlCell>
  <singleXmlCell id="986" r="U28" connectionId="0">
    <xmlCellPr id="1" uniqueName="P1082159">
      <xmlPr mapId="1" xpath="/GFI-IZD-POD/IPK-GFI-IZD-POD_1000344/P1082159" xmlDataType="decimal"/>
    </xmlCellPr>
  </singleXmlCell>
  <singleXmlCell id="987" r="V28" connectionId="0">
    <xmlCellPr id="1" uniqueName="P1082160">
      <xmlPr mapId="1" xpath="/GFI-IZD-POD/IPK-GFI-IZD-POD_1000344/P1082160" xmlDataType="decimal"/>
    </xmlCellPr>
  </singleXmlCell>
  <singleXmlCell id="988" r="W28" connectionId="0">
    <xmlCellPr id="1" uniqueName="P1082161">
      <xmlPr mapId="1" xpath="/GFI-IZD-POD/IPK-GFI-IZD-POD_1000344/P1082161" xmlDataType="decimal"/>
    </xmlCellPr>
  </singleXmlCell>
  <singleXmlCell id="989" r="H29" connectionId="0">
    <xmlCellPr id="1" uniqueName="P1079976">
      <xmlPr mapId="1" xpath="/GFI-IZD-POD/IPK-GFI-IZD-POD_1000344/P1079976" xmlDataType="decimal"/>
    </xmlCellPr>
  </singleXmlCell>
  <singleXmlCell id="990" r="I29" connectionId="0">
    <xmlCellPr id="1" uniqueName="P1079977">
      <xmlPr mapId="1" xpath="/GFI-IZD-POD/IPK-GFI-IZD-POD_1000344/P1079977" xmlDataType="decimal"/>
    </xmlCellPr>
  </singleXmlCell>
  <singleXmlCell id="991" r="J29" connectionId="0">
    <xmlCellPr id="1" uniqueName="P1079978">
      <xmlPr mapId="1" xpath="/GFI-IZD-POD/IPK-GFI-IZD-POD_1000344/P1079978" xmlDataType="decimal"/>
    </xmlCellPr>
  </singleXmlCell>
  <singleXmlCell id="992" r="K29" connectionId="0">
    <xmlCellPr id="1" uniqueName="P1079979">
      <xmlPr mapId="1" xpath="/GFI-IZD-POD/IPK-GFI-IZD-POD_1000344/P1079979" xmlDataType="decimal"/>
    </xmlCellPr>
  </singleXmlCell>
  <singleXmlCell id="993" r="L29" connectionId="0">
    <xmlCellPr id="1" uniqueName="P1079980">
      <xmlPr mapId="1" xpath="/GFI-IZD-POD/IPK-GFI-IZD-POD_1000344/P1079980" xmlDataType="decimal"/>
    </xmlCellPr>
  </singleXmlCell>
  <singleXmlCell id="994" r="M29" connectionId="0">
    <xmlCellPr id="1" uniqueName="P1079981">
      <xmlPr mapId="1" xpath="/GFI-IZD-POD/IPK-GFI-IZD-POD_1000344/P1079981" xmlDataType="decimal"/>
    </xmlCellPr>
  </singleXmlCell>
  <singleXmlCell id="995" r="N29" connectionId="0">
    <xmlCellPr id="1" uniqueName="P1079982">
      <xmlPr mapId="1" xpath="/GFI-IZD-POD/IPK-GFI-IZD-POD_1000344/P1079982" xmlDataType="decimal"/>
    </xmlCellPr>
  </singleXmlCell>
  <singleXmlCell id="996" r="O29" connectionId="0">
    <xmlCellPr id="1" uniqueName="P1079983">
      <xmlPr mapId="1" xpath="/GFI-IZD-POD/IPK-GFI-IZD-POD_1000344/P1079983" xmlDataType="decimal"/>
    </xmlCellPr>
  </singleXmlCell>
  <singleXmlCell id="997" r="P29" connectionId="0">
    <xmlCellPr id="1" uniqueName="P1082162">
      <xmlPr mapId="1" xpath="/GFI-IZD-POD/IPK-GFI-IZD-POD_1000344/P1082162" xmlDataType="decimal"/>
    </xmlCellPr>
  </singleXmlCell>
  <singleXmlCell id="998" r="Q29" connectionId="0">
    <xmlCellPr id="1" uniqueName="P1082163">
      <xmlPr mapId="1" xpath="/GFI-IZD-POD/IPK-GFI-IZD-POD_1000344/P1082163" xmlDataType="decimal"/>
    </xmlCellPr>
  </singleXmlCell>
  <singleXmlCell id="999" r="R29" connectionId="0">
    <xmlCellPr id="1" uniqueName="P1082164">
      <xmlPr mapId="1" xpath="/GFI-IZD-POD/IPK-GFI-IZD-POD_1000344/P1082164" xmlDataType="decimal"/>
    </xmlCellPr>
  </singleXmlCell>
  <singleXmlCell id="1000" r="S29" connectionId="0">
    <xmlCellPr id="1" uniqueName="P1082165">
      <xmlPr mapId="1" xpath="/GFI-IZD-POD/IPK-GFI-IZD-POD_1000344/P1082165" xmlDataType="decimal"/>
    </xmlCellPr>
  </singleXmlCell>
  <singleXmlCell id="1001" r="T29" connectionId="0">
    <xmlCellPr id="1" uniqueName="P1082166">
      <xmlPr mapId="1" xpath="/GFI-IZD-POD/IPK-GFI-IZD-POD_1000344/P1082166" xmlDataType="decimal"/>
    </xmlCellPr>
  </singleXmlCell>
  <singleXmlCell id="1002" r="U29" connectionId="0">
    <xmlCellPr id="1" uniqueName="P1082167">
      <xmlPr mapId="1" xpath="/GFI-IZD-POD/IPK-GFI-IZD-POD_1000344/P1082167" xmlDataType="decimal"/>
    </xmlCellPr>
  </singleXmlCell>
  <singleXmlCell id="1003" r="V29" connectionId="0">
    <xmlCellPr id="1" uniqueName="P1082168">
      <xmlPr mapId="1" xpath="/GFI-IZD-POD/IPK-GFI-IZD-POD_1000344/P1082168" xmlDataType="decimal"/>
    </xmlCellPr>
  </singleXmlCell>
  <singleXmlCell id="1004" r="W29" connectionId="0">
    <xmlCellPr id="1" uniqueName="P1082169">
      <xmlPr mapId="1" xpath="/GFI-IZD-POD/IPK-GFI-IZD-POD_1000344/P1082169" xmlDataType="decimal"/>
    </xmlCellPr>
  </singleXmlCell>
  <singleXmlCell id="1005" r="H31" connectionId="0">
    <xmlCellPr id="1" uniqueName="P1079984">
      <xmlPr mapId="1" xpath="/GFI-IZD-POD/IPK-GFI-IZD-POD_1000344/P1079984" xmlDataType="decimal"/>
    </xmlCellPr>
  </singleXmlCell>
  <singleXmlCell id="1006" r="I31" connectionId="0">
    <xmlCellPr id="1" uniqueName="P1079985">
      <xmlPr mapId="1" xpath="/GFI-IZD-POD/IPK-GFI-IZD-POD_1000344/P1079985" xmlDataType="decimal"/>
    </xmlCellPr>
  </singleXmlCell>
  <singleXmlCell id="1007" r="J31" connectionId="0">
    <xmlCellPr id="1" uniqueName="P1079986">
      <xmlPr mapId="1" xpath="/GFI-IZD-POD/IPK-GFI-IZD-POD_1000344/P1079986" xmlDataType="decimal"/>
    </xmlCellPr>
  </singleXmlCell>
  <singleXmlCell id="1008" r="K31" connectionId="0">
    <xmlCellPr id="1" uniqueName="P1079987">
      <xmlPr mapId="1" xpath="/GFI-IZD-POD/IPK-GFI-IZD-POD_1000344/P1079987" xmlDataType="decimal"/>
    </xmlCellPr>
  </singleXmlCell>
  <singleXmlCell id="1009" r="L31" connectionId="0">
    <xmlCellPr id="1" uniqueName="P1079988">
      <xmlPr mapId="1" xpath="/GFI-IZD-POD/IPK-GFI-IZD-POD_1000344/P1079988" xmlDataType="decimal"/>
    </xmlCellPr>
  </singleXmlCell>
  <singleXmlCell id="1010" r="M31" connectionId="0">
    <xmlCellPr id="1" uniqueName="P1079989">
      <xmlPr mapId="1" xpath="/GFI-IZD-POD/IPK-GFI-IZD-POD_1000344/P1079989" xmlDataType="decimal"/>
    </xmlCellPr>
  </singleXmlCell>
  <singleXmlCell id="1011" r="N31" connectionId="0">
    <xmlCellPr id="1" uniqueName="P1079990">
      <xmlPr mapId="1" xpath="/GFI-IZD-POD/IPK-GFI-IZD-POD_1000344/P1079990" xmlDataType="decimal"/>
    </xmlCellPr>
  </singleXmlCell>
  <singleXmlCell id="1012" r="O31" connectionId="0">
    <xmlCellPr id="1" uniqueName="P1079991">
      <xmlPr mapId="1" xpath="/GFI-IZD-POD/IPK-GFI-IZD-POD_1000344/P1079991" xmlDataType="decimal"/>
    </xmlCellPr>
  </singleXmlCell>
  <singleXmlCell id="1013" r="P31" connectionId="0">
    <xmlCellPr id="1" uniqueName="P1082170">
      <xmlPr mapId="1" xpath="/GFI-IZD-POD/IPK-GFI-IZD-POD_1000344/P1082170" xmlDataType="decimal"/>
    </xmlCellPr>
  </singleXmlCell>
  <singleXmlCell id="1014" r="Q31" connectionId="0">
    <xmlCellPr id="1" uniqueName="P1082171">
      <xmlPr mapId="1" xpath="/GFI-IZD-POD/IPK-GFI-IZD-POD_1000344/P1082171" xmlDataType="decimal"/>
    </xmlCellPr>
  </singleXmlCell>
  <singleXmlCell id="1015" r="R31" connectionId="0">
    <xmlCellPr id="1" uniqueName="P1082172">
      <xmlPr mapId="1" xpath="/GFI-IZD-POD/IPK-GFI-IZD-POD_1000344/P1082172" xmlDataType="decimal"/>
    </xmlCellPr>
  </singleXmlCell>
  <singleXmlCell id="1016" r="S31" connectionId="0">
    <xmlCellPr id="1" uniqueName="P1082173">
      <xmlPr mapId="1" xpath="/GFI-IZD-POD/IPK-GFI-IZD-POD_1000344/P1082173" xmlDataType="decimal"/>
    </xmlCellPr>
  </singleXmlCell>
  <singleXmlCell id="1017" r="T31" connectionId="0">
    <xmlCellPr id="1" uniqueName="P1082174">
      <xmlPr mapId="1" xpath="/GFI-IZD-POD/IPK-GFI-IZD-POD_1000344/P1082174" xmlDataType="decimal"/>
    </xmlCellPr>
  </singleXmlCell>
  <singleXmlCell id="1018" r="U31" connectionId="0">
    <xmlCellPr id="1" uniqueName="P1082175">
      <xmlPr mapId="1" xpath="/GFI-IZD-POD/IPK-GFI-IZD-POD_1000344/P1082175" xmlDataType="decimal"/>
    </xmlCellPr>
  </singleXmlCell>
  <singleXmlCell id="1019" r="V31" connectionId="0">
    <xmlCellPr id="1" uniqueName="P1082176">
      <xmlPr mapId="1" xpath="/GFI-IZD-POD/IPK-GFI-IZD-POD_1000344/P1082176" xmlDataType="decimal"/>
    </xmlCellPr>
  </singleXmlCell>
  <singleXmlCell id="1020" r="W31" connectionId="0">
    <xmlCellPr id="1" uniqueName="P1082177">
      <xmlPr mapId="1" xpath="/GFI-IZD-POD/IPK-GFI-IZD-POD_1000344/P1082177" xmlDataType="decimal"/>
    </xmlCellPr>
  </singleXmlCell>
  <singleXmlCell id="1021" r="H32" connectionId="0">
    <xmlCellPr id="1" uniqueName="P1079992">
      <xmlPr mapId="1" xpath="/GFI-IZD-POD/IPK-GFI-IZD-POD_1000344/P1079992" xmlDataType="decimal"/>
    </xmlCellPr>
  </singleXmlCell>
  <singleXmlCell id="1022" r="I32" connectionId="0">
    <xmlCellPr id="1" uniqueName="P1079993">
      <xmlPr mapId="1" xpath="/GFI-IZD-POD/IPK-GFI-IZD-POD_1000344/P1079993" xmlDataType="decimal"/>
    </xmlCellPr>
  </singleXmlCell>
  <singleXmlCell id="1023" r="J32" connectionId="0">
    <xmlCellPr id="1" uniqueName="P1079994">
      <xmlPr mapId="1" xpath="/GFI-IZD-POD/IPK-GFI-IZD-POD_1000344/P1079994" xmlDataType="decimal"/>
    </xmlCellPr>
  </singleXmlCell>
  <singleXmlCell id="1024" r="K32" connectionId="0">
    <xmlCellPr id="1" uniqueName="P1079995">
      <xmlPr mapId="1" xpath="/GFI-IZD-POD/IPK-GFI-IZD-POD_1000344/P1079995" xmlDataType="decimal"/>
    </xmlCellPr>
  </singleXmlCell>
  <singleXmlCell id="1025" r="L32" connectionId="0">
    <xmlCellPr id="1" uniqueName="P1079996">
      <xmlPr mapId="1" xpath="/GFI-IZD-POD/IPK-GFI-IZD-POD_1000344/P1079996" xmlDataType="decimal"/>
    </xmlCellPr>
  </singleXmlCell>
  <singleXmlCell id="1026" r="M32" connectionId="0">
    <xmlCellPr id="1" uniqueName="P1079997">
      <xmlPr mapId="1" xpath="/GFI-IZD-POD/IPK-GFI-IZD-POD_1000344/P1079997" xmlDataType="decimal"/>
    </xmlCellPr>
  </singleXmlCell>
  <singleXmlCell id="1027" r="N32" connectionId="0">
    <xmlCellPr id="1" uniqueName="P1079998">
      <xmlPr mapId="1" xpath="/GFI-IZD-POD/IPK-GFI-IZD-POD_1000344/P1079998" xmlDataType="decimal"/>
    </xmlCellPr>
  </singleXmlCell>
  <singleXmlCell id="1028" r="O32" connectionId="0">
    <xmlCellPr id="1" uniqueName="P1079999">
      <xmlPr mapId="1" xpath="/GFI-IZD-POD/IPK-GFI-IZD-POD_1000344/P1079999" xmlDataType="decimal"/>
    </xmlCellPr>
  </singleXmlCell>
  <singleXmlCell id="1029" r="P32" connectionId="0">
    <xmlCellPr id="1" uniqueName="P1082178">
      <xmlPr mapId="1" xpath="/GFI-IZD-POD/IPK-GFI-IZD-POD_1000344/P1082178" xmlDataType="decimal"/>
    </xmlCellPr>
  </singleXmlCell>
  <singleXmlCell id="1030" r="Q32" connectionId="0">
    <xmlCellPr id="1" uniqueName="P1082179">
      <xmlPr mapId="1" xpath="/GFI-IZD-POD/IPK-GFI-IZD-POD_1000344/P1082179" xmlDataType="decimal"/>
    </xmlCellPr>
  </singleXmlCell>
  <singleXmlCell id="1031" r="R32" connectionId="0">
    <xmlCellPr id="1" uniqueName="P1082180">
      <xmlPr mapId="1" xpath="/GFI-IZD-POD/IPK-GFI-IZD-POD_1000344/P1082180" xmlDataType="decimal"/>
    </xmlCellPr>
  </singleXmlCell>
  <singleXmlCell id="1032" r="S32" connectionId="0">
    <xmlCellPr id="1" uniqueName="P1082181">
      <xmlPr mapId="1" xpath="/GFI-IZD-POD/IPK-GFI-IZD-POD_1000344/P1082181" xmlDataType="decimal"/>
    </xmlCellPr>
  </singleXmlCell>
  <singleXmlCell id="1033" r="T32" connectionId="0">
    <xmlCellPr id="1" uniqueName="P1082182">
      <xmlPr mapId="1" xpath="/GFI-IZD-POD/IPK-GFI-IZD-POD_1000344/P1082182" xmlDataType="decimal"/>
    </xmlCellPr>
  </singleXmlCell>
  <singleXmlCell id="1034" r="U32" connectionId="0">
    <xmlCellPr id="1" uniqueName="P1082183">
      <xmlPr mapId="1" xpath="/GFI-IZD-POD/IPK-GFI-IZD-POD_1000344/P1082183" xmlDataType="decimal"/>
    </xmlCellPr>
  </singleXmlCell>
  <singleXmlCell id="1035" r="V32" connectionId="0">
    <xmlCellPr id="1" uniqueName="P1082184">
      <xmlPr mapId="1" xpath="/GFI-IZD-POD/IPK-GFI-IZD-POD_1000344/P1082184" xmlDataType="decimal"/>
    </xmlCellPr>
  </singleXmlCell>
  <singleXmlCell id="1036" r="W32" connectionId="0">
    <xmlCellPr id="1" uniqueName="P1082185">
      <xmlPr mapId="1" xpath="/GFI-IZD-POD/IPK-GFI-IZD-POD_1000344/P1082185" xmlDataType="decimal"/>
    </xmlCellPr>
  </singleXmlCell>
  <singleXmlCell id="1037" r="H33" connectionId="0">
    <xmlCellPr id="1" uniqueName="P1080000">
      <xmlPr mapId="1" xpath="/GFI-IZD-POD/IPK-GFI-IZD-POD_1000344/P1080000" xmlDataType="decimal"/>
    </xmlCellPr>
  </singleXmlCell>
  <singleXmlCell id="1038" r="I33" connectionId="0">
    <xmlCellPr id="1" uniqueName="P1080001">
      <xmlPr mapId="1" xpath="/GFI-IZD-POD/IPK-GFI-IZD-POD_1000344/P1080001" xmlDataType="decimal"/>
    </xmlCellPr>
  </singleXmlCell>
  <singleXmlCell id="1039" r="J33" connectionId="0">
    <xmlCellPr id="1" uniqueName="P1080002">
      <xmlPr mapId="1" xpath="/GFI-IZD-POD/IPK-GFI-IZD-POD_1000344/P1080002" xmlDataType="decimal"/>
    </xmlCellPr>
  </singleXmlCell>
  <singleXmlCell id="1040" r="K33" connectionId="0">
    <xmlCellPr id="1" uniqueName="P1080003">
      <xmlPr mapId="1" xpath="/GFI-IZD-POD/IPK-GFI-IZD-POD_1000344/P1080003" xmlDataType="decimal"/>
    </xmlCellPr>
  </singleXmlCell>
  <singleXmlCell id="1041" r="L33" connectionId="0">
    <xmlCellPr id="1" uniqueName="P1080004">
      <xmlPr mapId="1" xpath="/GFI-IZD-POD/IPK-GFI-IZD-POD_1000344/P1080004" xmlDataType="decimal"/>
    </xmlCellPr>
  </singleXmlCell>
  <singleXmlCell id="1042" r="M33" connectionId="0">
    <xmlCellPr id="1" uniqueName="P1080005">
      <xmlPr mapId="1" xpath="/GFI-IZD-POD/IPK-GFI-IZD-POD_1000344/P1080005" xmlDataType="decimal"/>
    </xmlCellPr>
  </singleXmlCell>
  <singleXmlCell id="1043" r="N33" connectionId="0">
    <xmlCellPr id="1" uniqueName="P1080006">
      <xmlPr mapId="1" xpath="/GFI-IZD-POD/IPK-GFI-IZD-POD_1000344/P1080006" xmlDataType="decimal"/>
    </xmlCellPr>
  </singleXmlCell>
  <singleXmlCell id="1044" r="O33" connectionId="0">
    <xmlCellPr id="1" uniqueName="P1080007">
      <xmlPr mapId="1" xpath="/GFI-IZD-POD/IPK-GFI-IZD-POD_1000344/P1080007" xmlDataType="decimal"/>
    </xmlCellPr>
  </singleXmlCell>
  <singleXmlCell id="1045" r="P33" connectionId="0">
    <xmlCellPr id="1" uniqueName="P1082186">
      <xmlPr mapId="1" xpath="/GFI-IZD-POD/IPK-GFI-IZD-POD_1000344/P1082186" xmlDataType="decimal"/>
    </xmlCellPr>
  </singleXmlCell>
  <singleXmlCell id="1046" r="Q33" connectionId="0">
    <xmlCellPr id="1" uniqueName="P1082187">
      <xmlPr mapId="1" xpath="/GFI-IZD-POD/IPK-GFI-IZD-POD_1000344/P1082187" xmlDataType="decimal"/>
    </xmlCellPr>
  </singleXmlCell>
  <singleXmlCell id="1047" r="R33" connectionId="0">
    <xmlCellPr id="1" uniqueName="P1082188">
      <xmlPr mapId="1" xpath="/GFI-IZD-POD/IPK-GFI-IZD-POD_1000344/P1082188" xmlDataType="decimal"/>
    </xmlCellPr>
  </singleXmlCell>
  <singleXmlCell id="1048" r="S33" connectionId="0">
    <xmlCellPr id="1" uniqueName="P1082189">
      <xmlPr mapId="1" xpath="/GFI-IZD-POD/IPK-GFI-IZD-POD_1000344/P1082189" xmlDataType="decimal"/>
    </xmlCellPr>
  </singleXmlCell>
  <singleXmlCell id="1049" r="T33" connectionId="0">
    <xmlCellPr id="1" uniqueName="P1082190">
      <xmlPr mapId="1" xpath="/GFI-IZD-POD/IPK-GFI-IZD-POD_1000344/P1082190" xmlDataType="decimal"/>
    </xmlCellPr>
  </singleXmlCell>
  <singleXmlCell id="1050" r="U33" connectionId="0">
    <xmlCellPr id="1" uniqueName="P1082191">
      <xmlPr mapId="1" xpath="/GFI-IZD-POD/IPK-GFI-IZD-POD_1000344/P1082191" xmlDataType="decimal"/>
    </xmlCellPr>
  </singleXmlCell>
  <singleXmlCell id="1051" r="V33" connectionId="0">
    <xmlCellPr id="1" uniqueName="P1082192">
      <xmlPr mapId="1" xpath="/GFI-IZD-POD/IPK-GFI-IZD-POD_1000344/P1082192" xmlDataType="decimal"/>
    </xmlCellPr>
  </singleXmlCell>
  <singleXmlCell id="1052" r="W33" connectionId="0">
    <xmlCellPr id="1" uniqueName="P1082193">
      <xmlPr mapId="1" xpath="/GFI-IZD-POD/IPK-GFI-IZD-POD_1000344/P1082193" xmlDataType="decimal"/>
    </xmlCellPr>
  </singleXmlCell>
  <singleXmlCell id="1053" r="H35" connectionId="0">
    <xmlCellPr id="1" uniqueName="P1080008">
      <xmlPr mapId="1" xpath="/GFI-IZD-POD/IPK-GFI-IZD-POD_1000344/P1080008" xmlDataType="decimal"/>
    </xmlCellPr>
  </singleXmlCell>
  <singleXmlCell id="1054" r="I35" connectionId="0">
    <xmlCellPr id="1" uniqueName="P1080009">
      <xmlPr mapId="1" xpath="/GFI-IZD-POD/IPK-GFI-IZD-POD_1000344/P1080009" xmlDataType="decimal"/>
    </xmlCellPr>
  </singleXmlCell>
  <singleXmlCell id="1055" r="J35" connectionId="0">
    <xmlCellPr id="1" uniqueName="P1080010">
      <xmlPr mapId="1" xpath="/GFI-IZD-POD/IPK-GFI-IZD-POD_1000344/P1080010" xmlDataType="decimal"/>
    </xmlCellPr>
  </singleXmlCell>
  <singleXmlCell id="1056" r="K35" connectionId="0">
    <xmlCellPr id="1" uniqueName="P1080011">
      <xmlPr mapId="1" xpath="/GFI-IZD-POD/IPK-GFI-IZD-POD_1000344/P1080011" xmlDataType="decimal"/>
    </xmlCellPr>
  </singleXmlCell>
  <singleXmlCell id="1057" r="L35" connectionId="0">
    <xmlCellPr id="1" uniqueName="P1080012">
      <xmlPr mapId="1" xpath="/GFI-IZD-POD/IPK-GFI-IZD-POD_1000344/P1080012" xmlDataType="decimal"/>
    </xmlCellPr>
  </singleXmlCell>
  <singleXmlCell id="1058" r="M35" connectionId="0">
    <xmlCellPr id="1" uniqueName="P1080013">
      <xmlPr mapId="1" xpath="/GFI-IZD-POD/IPK-GFI-IZD-POD_1000344/P1080013" xmlDataType="decimal"/>
    </xmlCellPr>
  </singleXmlCell>
  <singleXmlCell id="1059" r="N35" connectionId="0">
    <xmlCellPr id="1" uniqueName="P1080014">
      <xmlPr mapId="1" xpath="/GFI-IZD-POD/IPK-GFI-IZD-POD_1000344/P1080014" xmlDataType="decimal"/>
    </xmlCellPr>
  </singleXmlCell>
  <singleXmlCell id="1060" r="O35" connectionId="0">
    <xmlCellPr id="1" uniqueName="P1080015">
      <xmlPr mapId="1" xpath="/GFI-IZD-POD/IPK-GFI-IZD-POD_1000344/P1080015" xmlDataType="decimal"/>
    </xmlCellPr>
  </singleXmlCell>
  <singleXmlCell id="1062" r="P35" connectionId="0">
    <xmlCellPr id="1" uniqueName="P1082194">
      <xmlPr mapId="1" xpath="/GFI-IZD-POD/IPK-GFI-IZD-POD_1000344/P1082194" xmlDataType="decimal"/>
    </xmlCellPr>
  </singleXmlCell>
  <singleXmlCell id="1063" r="Q35" connectionId="0">
    <xmlCellPr id="1" uniqueName="P1082195">
      <xmlPr mapId="1" xpath="/GFI-IZD-POD/IPK-GFI-IZD-POD_1000344/P1082195" xmlDataType="decimal"/>
    </xmlCellPr>
  </singleXmlCell>
  <singleXmlCell id="1064" r="R35" connectionId="0">
    <xmlCellPr id="1" uniqueName="P1082196">
      <xmlPr mapId="1" xpath="/GFI-IZD-POD/IPK-GFI-IZD-POD_1000344/P1082196" xmlDataType="decimal"/>
    </xmlCellPr>
  </singleXmlCell>
  <singleXmlCell id="1065" r="S35" connectionId="0">
    <xmlCellPr id="1" uniqueName="P1082197">
      <xmlPr mapId="1" xpath="/GFI-IZD-POD/IPK-GFI-IZD-POD_1000344/P1082197" xmlDataType="decimal"/>
    </xmlCellPr>
  </singleXmlCell>
  <singleXmlCell id="1066" r="T35" connectionId="0">
    <xmlCellPr id="1" uniqueName="P1082198">
      <xmlPr mapId="1" xpath="/GFI-IZD-POD/IPK-GFI-IZD-POD_1000344/P1082198" xmlDataType="decimal"/>
    </xmlCellPr>
  </singleXmlCell>
  <singleXmlCell id="1067" r="U35" connectionId="0">
    <xmlCellPr id="1" uniqueName="P1082199">
      <xmlPr mapId="1" xpath="/GFI-IZD-POD/IPK-GFI-IZD-POD_1000344/P1082199" xmlDataType="decimal"/>
    </xmlCellPr>
  </singleXmlCell>
  <singleXmlCell id="1068" r="V35" connectionId="0">
    <xmlCellPr id="1" uniqueName="P1082200">
      <xmlPr mapId="1" xpath="/GFI-IZD-POD/IPK-GFI-IZD-POD_1000344/P1082200" xmlDataType="decimal"/>
    </xmlCellPr>
  </singleXmlCell>
  <singleXmlCell id="1069" r="W35" connectionId="0">
    <xmlCellPr id="1" uniqueName="P1082201">
      <xmlPr mapId="1" xpath="/GFI-IZD-POD/IPK-GFI-IZD-POD_1000344/P1082201" xmlDataType="decimal"/>
    </xmlCellPr>
  </singleXmlCell>
  <singleXmlCell id="1070" r="H36" connectionId="0">
    <xmlCellPr id="1" uniqueName="P1080016">
      <xmlPr mapId="1" xpath="/GFI-IZD-POD/IPK-GFI-IZD-POD_1000344/P1080016" xmlDataType="decimal"/>
    </xmlCellPr>
  </singleXmlCell>
  <singleXmlCell id="1071" r="I36" connectionId="0">
    <xmlCellPr id="1" uniqueName="P1080017">
      <xmlPr mapId="1" xpath="/GFI-IZD-POD/IPK-GFI-IZD-POD_1000344/P1080017" xmlDataType="decimal"/>
    </xmlCellPr>
  </singleXmlCell>
  <singleXmlCell id="1072" r="J36" connectionId="0">
    <xmlCellPr id="1" uniqueName="P1080018">
      <xmlPr mapId="1" xpath="/GFI-IZD-POD/IPK-GFI-IZD-POD_1000344/P1080018" xmlDataType="decimal"/>
    </xmlCellPr>
  </singleXmlCell>
  <singleXmlCell id="1073" r="K36" connectionId="0">
    <xmlCellPr id="1" uniqueName="P1080019">
      <xmlPr mapId="1" xpath="/GFI-IZD-POD/IPK-GFI-IZD-POD_1000344/P1080019" xmlDataType="decimal"/>
    </xmlCellPr>
  </singleXmlCell>
  <singleXmlCell id="1074" r="L36" connectionId="0">
    <xmlCellPr id="1" uniqueName="P1080020">
      <xmlPr mapId="1" xpath="/GFI-IZD-POD/IPK-GFI-IZD-POD_1000344/P1080020" xmlDataType="decimal"/>
    </xmlCellPr>
  </singleXmlCell>
  <singleXmlCell id="1075" r="M36" connectionId="0">
    <xmlCellPr id="1" uniqueName="P1080021">
      <xmlPr mapId="1" xpath="/GFI-IZD-POD/IPK-GFI-IZD-POD_1000344/P1080021" xmlDataType="decimal"/>
    </xmlCellPr>
  </singleXmlCell>
  <singleXmlCell id="1076" r="N36" connectionId="0">
    <xmlCellPr id="1" uniqueName="P1080022">
      <xmlPr mapId="1" xpath="/GFI-IZD-POD/IPK-GFI-IZD-POD_1000344/P1080022" xmlDataType="decimal"/>
    </xmlCellPr>
  </singleXmlCell>
  <singleXmlCell id="1077" r="O36" connectionId="0">
    <xmlCellPr id="1" uniqueName="P1080023">
      <xmlPr mapId="1" xpath="/GFI-IZD-POD/IPK-GFI-IZD-POD_1000344/P1080023" xmlDataType="decimal"/>
    </xmlCellPr>
  </singleXmlCell>
  <singleXmlCell id="1078" r="P36" connectionId="0">
    <xmlCellPr id="1" uniqueName="P1082202">
      <xmlPr mapId="1" xpath="/GFI-IZD-POD/IPK-GFI-IZD-POD_1000344/P1082202" xmlDataType="decimal"/>
    </xmlCellPr>
  </singleXmlCell>
  <singleXmlCell id="1079" r="Q36" connectionId="0">
    <xmlCellPr id="1" uniqueName="P1082203">
      <xmlPr mapId="1" xpath="/GFI-IZD-POD/IPK-GFI-IZD-POD_1000344/P1082203" xmlDataType="decimal"/>
    </xmlCellPr>
  </singleXmlCell>
  <singleXmlCell id="1080" r="R36" connectionId="0">
    <xmlCellPr id="1" uniqueName="P1082204">
      <xmlPr mapId="1" xpath="/GFI-IZD-POD/IPK-GFI-IZD-POD_1000344/P1082204" xmlDataType="decimal"/>
    </xmlCellPr>
  </singleXmlCell>
  <singleXmlCell id="1081" r="S36" connectionId="0">
    <xmlCellPr id="1" uniqueName="P1082205">
      <xmlPr mapId="1" xpath="/GFI-IZD-POD/IPK-GFI-IZD-POD_1000344/P1082205" xmlDataType="decimal"/>
    </xmlCellPr>
  </singleXmlCell>
  <singleXmlCell id="1082" r="T36" connectionId="0">
    <xmlCellPr id="1" uniqueName="P1082206">
      <xmlPr mapId="1" xpath="/GFI-IZD-POD/IPK-GFI-IZD-POD_1000344/P1082206" xmlDataType="decimal"/>
    </xmlCellPr>
  </singleXmlCell>
  <singleXmlCell id="1083" r="U36" connectionId="0">
    <xmlCellPr id="1" uniqueName="P1082207">
      <xmlPr mapId="1" xpath="/GFI-IZD-POD/IPK-GFI-IZD-POD_1000344/P1082207" xmlDataType="decimal"/>
    </xmlCellPr>
  </singleXmlCell>
  <singleXmlCell id="1084" r="V36" connectionId="0">
    <xmlCellPr id="1" uniqueName="P1082208">
      <xmlPr mapId="1" xpath="/GFI-IZD-POD/IPK-GFI-IZD-POD_1000344/P1082208" xmlDataType="decimal"/>
    </xmlCellPr>
  </singleXmlCell>
  <singleXmlCell id="1085" r="W36" connectionId="0">
    <xmlCellPr id="1" uniqueName="P1082209">
      <xmlPr mapId="1" xpath="/GFI-IZD-POD/IPK-GFI-IZD-POD_1000344/P1082209" xmlDataType="decimal"/>
    </xmlCellPr>
  </singleXmlCell>
  <singleXmlCell id="1086" r="H37" connectionId="0">
    <xmlCellPr id="1" uniqueName="P1080024">
      <xmlPr mapId="1" xpath="/GFI-IZD-POD/IPK-GFI-IZD-POD_1000344/P1080024" xmlDataType="decimal"/>
    </xmlCellPr>
  </singleXmlCell>
  <singleXmlCell id="1087" r="I37" connectionId="0">
    <xmlCellPr id="1" uniqueName="P1080025">
      <xmlPr mapId="1" xpath="/GFI-IZD-POD/IPK-GFI-IZD-POD_1000344/P1080025" xmlDataType="decimal"/>
    </xmlCellPr>
  </singleXmlCell>
  <singleXmlCell id="1088" r="J37" connectionId="0">
    <xmlCellPr id="1" uniqueName="P1080026">
      <xmlPr mapId="1" xpath="/GFI-IZD-POD/IPK-GFI-IZD-POD_1000344/P1080026" xmlDataType="decimal"/>
    </xmlCellPr>
  </singleXmlCell>
  <singleXmlCell id="1089" r="K37" connectionId="0">
    <xmlCellPr id="1" uniqueName="P1080027">
      <xmlPr mapId="1" xpath="/GFI-IZD-POD/IPK-GFI-IZD-POD_1000344/P1080027" xmlDataType="decimal"/>
    </xmlCellPr>
  </singleXmlCell>
  <singleXmlCell id="1090" r="L37" connectionId="0">
    <xmlCellPr id="1" uniqueName="P1080028">
      <xmlPr mapId="1" xpath="/GFI-IZD-POD/IPK-GFI-IZD-POD_1000344/P1080028" xmlDataType="decimal"/>
    </xmlCellPr>
  </singleXmlCell>
  <singleXmlCell id="1091" r="M37" connectionId="0">
    <xmlCellPr id="1" uniqueName="P1080029">
      <xmlPr mapId="1" xpath="/GFI-IZD-POD/IPK-GFI-IZD-POD_1000344/P1080029" xmlDataType="decimal"/>
    </xmlCellPr>
  </singleXmlCell>
  <singleXmlCell id="1092" r="N37" connectionId="0">
    <xmlCellPr id="1" uniqueName="P1080030">
      <xmlPr mapId="1" xpath="/GFI-IZD-POD/IPK-GFI-IZD-POD_1000344/P1080030" xmlDataType="decimal"/>
    </xmlCellPr>
  </singleXmlCell>
  <singleXmlCell id="1093" r="O37" connectionId="0">
    <xmlCellPr id="1" uniqueName="P1080031">
      <xmlPr mapId="1" xpath="/GFI-IZD-POD/IPK-GFI-IZD-POD_1000344/P1080031" xmlDataType="decimal"/>
    </xmlCellPr>
  </singleXmlCell>
  <singleXmlCell id="1094" r="P37" connectionId="0">
    <xmlCellPr id="1" uniqueName="P1082210">
      <xmlPr mapId="1" xpath="/GFI-IZD-POD/IPK-GFI-IZD-POD_1000344/P1082210" xmlDataType="decimal"/>
    </xmlCellPr>
  </singleXmlCell>
  <singleXmlCell id="1095" r="Q37" connectionId="0">
    <xmlCellPr id="1" uniqueName="P1082211">
      <xmlPr mapId="1" xpath="/GFI-IZD-POD/IPK-GFI-IZD-POD_1000344/P1082211" xmlDataType="decimal"/>
    </xmlCellPr>
  </singleXmlCell>
  <singleXmlCell id="1096" r="R37" connectionId="0">
    <xmlCellPr id="1" uniqueName="P1082212">
      <xmlPr mapId="1" xpath="/GFI-IZD-POD/IPK-GFI-IZD-POD_1000344/P1082212" xmlDataType="decimal"/>
    </xmlCellPr>
  </singleXmlCell>
  <singleXmlCell id="1097" r="S37" connectionId="0">
    <xmlCellPr id="1" uniqueName="P1082213">
      <xmlPr mapId="1" xpath="/GFI-IZD-POD/IPK-GFI-IZD-POD_1000344/P1082213" xmlDataType="decimal"/>
    </xmlCellPr>
  </singleXmlCell>
  <singleXmlCell id="1098" r="T37" connectionId="0">
    <xmlCellPr id="1" uniqueName="P1082214">
      <xmlPr mapId="1" xpath="/GFI-IZD-POD/IPK-GFI-IZD-POD_1000344/P1082214" xmlDataType="decimal"/>
    </xmlCellPr>
  </singleXmlCell>
  <singleXmlCell id="1099" r="U37" connectionId="0">
    <xmlCellPr id="1" uniqueName="P1082215">
      <xmlPr mapId="1" xpath="/GFI-IZD-POD/IPK-GFI-IZD-POD_1000344/P1082215" xmlDataType="decimal"/>
    </xmlCellPr>
  </singleXmlCell>
  <singleXmlCell id="1100" r="V37" connectionId="0">
    <xmlCellPr id="1" uniqueName="P1082216">
      <xmlPr mapId="1" xpath="/GFI-IZD-POD/IPK-GFI-IZD-POD_1000344/P1082216" xmlDataType="decimal"/>
    </xmlCellPr>
  </singleXmlCell>
  <singleXmlCell id="1101" r="W37" connectionId="0">
    <xmlCellPr id="1" uniqueName="P1082217">
      <xmlPr mapId="1" xpath="/GFI-IZD-POD/IPK-GFI-IZD-POD_1000344/P1082217" xmlDataType="decimal"/>
    </xmlCellPr>
  </singleXmlCell>
  <singleXmlCell id="1102" r="H38" connectionId="0">
    <xmlCellPr id="1" uniqueName="P1080032">
      <xmlPr mapId="1" xpath="/GFI-IZD-POD/IPK-GFI-IZD-POD_1000344/P1080032" xmlDataType="decimal"/>
    </xmlCellPr>
  </singleXmlCell>
  <singleXmlCell id="1103" r="I38" connectionId="0">
    <xmlCellPr id="1" uniqueName="P1080033">
      <xmlPr mapId="1" xpath="/GFI-IZD-POD/IPK-GFI-IZD-POD_1000344/P1080033" xmlDataType="decimal"/>
    </xmlCellPr>
  </singleXmlCell>
  <singleXmlCell id="1104" r="J38" connectionId="0">
    <xmlCellPr id="1" uniqueName="P1080034">
      <xmlPr mapId="1" xpath="/GFI-IZD-POD/IPK-GFI-IZD-POD_1000344/P1080034" xmlDataType="decimal"/>
    </xmlCellPr>
  </singleXmlCell>
  <singleXmlCell id="1105" r="K38" connectionId="0">
    <xmlCellPr id="1" uniqueName="P1080035">
      <xmlPr mapId="1" xpath="/GFI-IZD-POD/IPK-GFI-IZD-POD_1000344/P1080035" xmlDataType="decimal"/>
    </xmlCellPr>
  </singleXmlCell>
  <singleXmlCell id="1106" r="L38" connectionId="0">
    <xmlCellPr id="1" uniqueName="P1080036">
      <xmlPr mapId="1" xpath="/GFI-IZD-POD/IPK-GFI-IZD-POD_1000344/P1080036" xmlDataType="decimal"/>
    </xmlCellPr>
  </singleXmlCell>
  <singleXmlCell id="1107" r="M38" connectionId="0">
    <xmlCellPr id="1" uniqueName="P1080037">
      <xmlPr mapId="1" xpath="/GFI-IZD-POD/IPK-GFI-IZD-POD_1000344/P1080037" xmlDataType="decimal"/>
    </xmlCellPr>
  </singleXmlCell>
  <singleXmlCell id="1108" r="N38" connectionId="0">
    <xmlCellPr id="1" uniqueName="P1080038">
      <xmlPr mapId="1" xpath="/GFI-IZD-POD/IPK-GFI-IZD-POD_1000344/P1080038" xmlDataType="decimal"/>
    </xmlCellPr>
  </singleXmlCell>
  <singleXmlCell id="1109" r="O38" connectionId="0">
    <xmlCellPr id="1" uniqueName="P1080039">
      <xmlPr mapId="1" xpath="/GFI-IZD-POD/IPK-GFI-IZD-POD_1000344/P1080039" xmlDataType="decimal"/>
    </xmlCellPr>
  </singleXmlCell>
  <singleXmlCell id="1110" r="P38" connectionId="0">
    <xmlCellPr id="1" uniqueName="P1082220">
      <xmlPr mapId="1" xpath="/GFI-IZD-POD/IPK-GFI-IZD-POD_1000344/P1082220" xmlDataType="decimal"/>
    </xmlCellPr>
  </singleXmlCell>
  <singleXmlCell id="1111" r="Q38" connectionId="0">
    <xmlCellPr id="1" uniqueName="P1082222">
      <xmlPr mapId="1" xpath="/GFI-IZD-POD/IPK-GFI-IZD-POD_1000344/P1082222" xmlDataType="decimal"/>
    </xmlCellPr>
  </singleXmlCell>
  <singleXmlCell id="1112" r="R38" connectionId="0">
    <xmlCellPr id="1" uniqueName="P1082224">
      <xmlPr mapId="1" xpath="/GFI-IZD-POD/IPK-GFI-IZD-POD_1000344/P1082224" xmlDataType="decimal"/>
    </xmlCellPr>
  </singleXmlCell>
  <singleXmlCell id="1113" r="S38" connectionId="0">
    <xmlCellPr id="1" uniqueName="P1082225">
      <xmlPr mapId="1" xpath="/GFI-IZD-POD/IPK-GFI-IZD-POD_1000344/P1082225" xmlDataType="decimal"/>
    </xmlCellPr>
  </singleXmlCell>
  <singleXmlCell id="1114" r="T38" connectionId="0">
    <xmlCellPr id="1" uniqueName="P1082227">
      <xmlPr mapId="1" xpath="/GFI-IZD-POD/IPK-GFI-IZD-POD_1000344/P1082227" xmlDataType="decimal"/>
    </xmlCellPr>
  </singleXmlCell>
  <singleXmlCell id="1115" r="U38" connectionId="0">
    <xmlCellPr id="1" uniqueName="P1082229">
      <xmlPr mapId="1" xpath="/GFI-IZD-POD/IPK-GFI-IZD-POD_1000344/P1082229" xmlDataType="decimal"/>
    </xmlCellPr>
  </singleXmlCell>
  <singleXmlCell id="1116" r="V38" connectionId="0">
    <xmlCellPr id="1" uniqueName="P1082232">
      <xmlPr mapId="1" xpath="/GFI-IZD-POD/IPK-GFI-IZD-POD_1000344/P1082232" xmlDataType="decimal"/>
    </xmlCellPr>
  </singleXmlCell>
  <singleXmlCell id="1117" r="W38" connectionId="0">
    <xmlCellPr id="1" uniqueName="P1082234">
      <xmlPr mapId="1" xpath="/GFI-IZD-POD/IPK-GFI-IZD-POD_1000344/P1082234" xmlDataType="decimal"/>
    </xmlCellPr>
  </singleXmlCell>
  <singleXmlCell id="1118" r="H39" connectionId="0">
    <xmlCellPr id="1" uniqueName="P1080040">
      <xmlPr mapId="1" xpath="/GFI-IZD-POD/IPK-GFI-IZD-POD_1000344/P1080040" xmlDataType="decimal"/>
    </xmlCellPr>
  </singleXmlCell>
  <singleXmlCell id="1119" r="I39" connectionId="0">
    <xmlCellPr id="1" uniqueName="P1080041">
      <xmlPr mapId="1" xpath="/GFI-IZD-POD/IPK-GFI-IZD-POD_1000344/P1080041" xmlDataType="decimal"/>
    </xmlCellPr>
  </singleXmlCell>
  <singleXmlCell id="1120" r="J39" connectionId="0">
    <xmlCellPr id="1" uniqueName="P1080042">
      <xmlPr mapId="1" xpath="/GFI-IZD-POD/IPK-GFI-IZD-POD_1000344/P1080042" xmlDataType="decimal"/>
    </xmlCellPr>
  </singleXmlCell>
  <singleXmlCell id="1121" r="K39" connectionId="0">
    <xmlCellPr id="1" uniqueName="P1080043">
      <xmlPr mapId="1" xpath="/GFI-IZD-POD/IPK-GFI-IZD-POD_1000344/P1080043" xmlDataType="decimal"/>
    </xmlCellPr>
  </singleXmlCell>
  <singleXmlCell id="1122" r="L39" connectionId="0">
    <xmlCellPr id="1" uniqueName="P1080044">
      <xmlPr mapId="1" xpath="/GFI-IZD-POD/IPK-GFI-IZD-POD_1000344/P1080044" xmlDataType="decimal"/>
    </xmlCellPr>
  </singleXmlCell>
  <singleXmlCell id="1123" r="M39" connectionId="0">
    <xmlCellPr id="1" uniqueName="P1080045">
      <xmlPr mapId="1" xpath="/GFI-IZD-POD/IPK-GFI-IZD-POD_1000344/P1080045" xmlDataType="decimal"/>
    </xmlCellPr>
  </singleXmlCell>
  <singleXmlCell id="1124" r="N39" connectionId="0">
    <xmlCellPr id="1" uniqueName="P1080046">
      <xmlPr mapId="1" xpath="/GFI-IZD-POD/IPK-GFI-IZD-POD_1000344/P1080046" xmlDataType="decimal"/>
    </xmlCellPr>
  </singleXmlCell>
  <singleXmlCell id="1125" r="O39" connectionId="0">
    <xmlCellPr id="1" uniqueName="P1080047">
      <xmlPr mapId="1" xpath="/GFI-IZD-POD/IPK-GFI-IZD-POD_1000344/P1080047" xmlDataType="decimal"/>
    </xmlCellPr>
  </singleXmlCell>
  <singleXmlCell id="1126" r="P39" connectionId="0">
    <xmlCellPr id="1" uniqueName="P1082236">
      <xmlPr mapId="1" xpath="/GFI-IZD-POD/IPK-GFI-IZD-POD_1000344/P1082236" xmlDataType="decimal"/>
    </xmlCellPr>
  </singleXmlCell>
  <singleXmlCell id="1127" r="Q39" connectionId="0">
    <xmlCellPr id="1" uniqueName="P1082248">
      <xmlPr mapId="1" xpath="/GFI-IZD-POD/IPK-GFI-IZD-POD_1000344/P1082248" xmlDataType="decimal"/>
    </xmlCellPr>
  </singleXmlCell>
  <singleXmlCell id="1128" r="R39" connectionId="0">
    <xmlCellPr id="1" uniqueName="P1082250">
      <xmlPr mapId="1" xpath="/GFI-IZD-POD/IPK-GFI-IZD-POD_1000344/P1082250" xmlDataType="decimal"/>
    </xmlCellPr>
  </singleXmlCell>
  <singleXmlCell id="1129" r="S39" connectionId="0">
    <xmlCellPr id="1" uniqueName="P1082252">
      <xmlPr mapId="1" xpath="/GFI-IZD-POD/IPK-GFI-IZD-POD_1000344/P1082252" xmlDataType="decimal"/>
    </xmlCellPr>
  </singleXmlCell>
  <singleXmlCell id="1130" r="T39" connectionId="0">
    <xmlCellPr id="1" uniqueName="P1082254">
      <xmlPr mapId="1" xpath="/GFI-IZD-POD/IPK-GFI-IZD-POD_1000344/P1082254" xmlDataType="decimal"/>
    </xmlCellPr>
  </singleXmlCell>
  <singleXmlCell id="1131" r="U39" connectionId="0">
    <xmlCellPr id="1" uniqueName="P1082256">
      <xmlPr mapId="1" xpath="/GFI-IZD-POD/IPK-GFI-IZD-POD_1000344/P1082256" xmlDataType="decimal"/>
    </xmlCellPr>
  </singleXmlCell>
  <singleXmlCell id="1132" r="V39" connectionId="0">
    <xmlCellPr id="1" uniqueName="P1082257">
      <xmlPr mapId="1" xpath="/GFI-IZD-POD/IPK-GFI-IZD-POD_1000344/P1082257" xmlDataType="decimal"/>
    </xmlCellPr>
  </singleXmlCell>
  <singleXmlCell id="1133" r="W39" connectionId="0">
    <xmlCellPr id="1" uniqueName="P1082259">
      <xmlPr mapId="1" xpath="/GFI-IZD-POD/IPK-GFI-IZD-POD_1000344/P1082259" xmlDataType="decimal"/>
    </xmlCellPr>
  </singleXmlCell>
  <singleXmlCell id="1134" r="H40" connectionId="0">
    <xmlCellPr id="1" uniqueName="P1080048">
      <xmlPr mapId="1" xpath="/GFI-IZD-POD/IPK-GFI-IZD-POD_1000344/P1080048" xmlDataType="decimal"/>
    </xmlCellPr>
  </singleXmlCell>
  <singleXmlCell id="1135" r="I40" connectionId="0">
    <xmlCellPr id="1" uniqueName="P1080049">
      <xmlPr mapId="1" xpath="/GFI-IZD-POD/IPK-GFI-IZD-POD_1000344/P1080049" xmlDataType="decimal"/>
    </xmlCellPr>
  </singleXmlCell>
  <singleXmlCell id="1136" r="J40" connectionId="0">
    <xmlCellPr id="1" uniqueName="P1080050">
      <xmlPr mapId="1" xpath="/GFI-IZD-POD/IPK-GFI-IZD-POD_1000344/P1080050" xmlDataType="decimal"/>
    </xmlCellPr>
  </singleXmlCell>
  <singleXmlCell id="1137" r="K40" connectionId="0">
    <xmlCellPr id="1" uniqueName="P1080051">
      <xmlPr mapId="1" xpath="/GFI-IZD-POD/IPK-GFI-IZD-POD_1000344/P1080051" xmlDataType="decimal"/>
    </xmlCellPr>
  </singleXmlCell>
  <singleXmlCell id="1138" r="L40" connectionId="0">
    <xmlCellPr id="1" uniqueName="P1080052">
      <xmlPr mapId="1" xpath="/GFI-IZD-POD/IPK-GFI-IZD-POD_1000344/P1080052" xmlDataType="decimal"/>
    </xmlCellPr>
  </singleXmlCell>
  <singleXmlCell id="1139" r="M40" connectionId="0">
    <xmlCellPr id="1" uniqueName="P1080053">
      <xmlPr mapId="1" xpath="/GFI-IZD-POD/IPK-GFI-IZD-POD_1000344/P1080053" xmlDataType="decimal"/>
    </xmlCellPr>
  </singleXmlCell>
  <singleXmlCell id="1140" r="N40" connectionId="0">
    <xmlCellPr id="1" uniqueName="P1080054">
      <xmlPr mapId="1" xpath="/GFI-IZD-POD/IPK-GFI-IZD-POD_1000344/P1080054" xmlDataType="decimal"/>
    </xmlCellPr>
  </singleXmlCell>
  <singleXmlCell id="1141" r="O40" connectionId="0">
    <xmlCellPr id="1" uniqueName="P1080055">
      <xmlPr mapId="1" xpath="/GFI-IZD-POD/IPK-GFI-IZD-POD_1000344/P1080055" xmlDataType="decimal"/>
    </xmlCellPr>
  </singleXmlCell>
  <singleXmlCell id="1142" r="P40" connectionId="0">
    <xmlCellPr id="1" uniqueName="P1082260">
      <xmlPr mapId="1" xpath="/GFI-IZD-POD/IPK-GFI-IZD-POD_1000344/P1082260" xmlDataType="decimal"/>
    </xmlCellPr>
  </singleXmlCell>
  <singleXmlCell id="1143" r="Q40" connectionId="0">
    <xmlCellPr id="1" uniqueName="P1082237">
      <xmlPr mapId="1" xpath="/GFI-IZD-POD/IPK-GFI-IZD-POD_1000344/P1082237" xmlDataType="decimal"/>
    </xmlCellPr>
  </singleXmlCell>
  <singleXmlCell id="1144" r="R40" connectionId="0">
    <xmlCellPr id="1" uniqueName="P1082261">
      <xmlPr mapId="1" xpath="/GFI-IZD-POD/IPK-GFI-IZD-POD_1000344/P1082261" xmlDataType="decimal"/>
    </xmlCellPr>
  </singleXmlCell>
  <singleXmlCell id="1145" r="S40" connectionId="0">
    <xmlCellPr id="1" uniqueName="P1082262">
      <xmlPr mapId="1" xpath="/GFI-IZD-POD/IPK-GFI-IZD-POD_1000344/P1082262" xmlDataType="decimal"/>
    </xmlCellPr>
  </singleXmlCell>
  <singleXmlCell id="1146" r="T40" connectionId="0">
    <xmlCellPr id="1" uniqueName="P1082264">
      <xmlPr mapId="1" xpath="/GFI-IZD-POD/IPK-GFI-IZD-POD_1000344/P1082264" xmlDataType="decimal"/>
    </xmlCellPr>
  </singleXmlCell>
  <singleXmlCell id="1147" r="U40" connectionId="0">
    <xmlCellPr id="1" uniqueName="P1082265">
      <xmlPr mapId="1" xpath="/GFI-IZD-POD/IPK-GFI-IZD-POD_1000344/P1082265" xmlDataType="decimal"/>
    </xmlCellPr>
  </singleXmlCell>
  <singleXmlCell id="1148" r="V40" connectionId="0">
    <xmlCellPr id="1" uniqueName="P1082266">
      <xmlPr mapId="1" xpath="/GFI-IZD-POD/IPK-GFI-IZD-POD_1000344/P1082266" xmlDataType="decimal"/>
    </xmlCellPr>
  </singleXmlCell>
  <singleXmlCell id="1149" r="W40" connectionId="0">
    <xmlCellPr id="1" uniqueName="P1082267">
      <xmlPr mapId="1" xpath="/GFI-IZD-POD/IPK-GFI-IZD-POD_1000344/P1082267" xmlDataType="decimal"/>
    </xmlCellPr>
  </singleXmlCell>
  <singleXmlCell id="1150" r="H41" connectionId="0">
    <xmlCellPr id="1" uniqueName="P1080056">
      <xmlPr mapId="1" xpath="/GFI-IZD-POD/IPK-GFI-IZD-POD_1000344/P1080056" xmlDataType="decimal"/>
    </xmlCellPr>
  </singleXmlCell>
  <singleXmlCell id="1151" r="I41" connectionId="0">
    <xmlCellPr id="1" uniqueName="P1080057">
      <xmlPr mapId="1" xpath="/GFI-IZD-POD/IPK-GFI-IZD-POD_1000344/P1080057" xmlDataType="decimal"/>
    </xmlCellPr>
  </singleXmlCell>
  <singleXmlCell id="1152" r="J41" connectionId="0">
    <xmlCellPr id="1" uniqueName="P1080058">
      <xmlPr mapId="1" xpath="/GFI-IZD-POD/IPK-GFI-IZD-POD_1000344/P1080058" xmlDataType="decimal"/>
    </xmlCellPr>
  </singleXmlCell>
  <singleXmlCell id="1153" r="K41" connectionId="0">
    <xmlCellPr id="1" uniqueName="P1080059">
      <xmlPr mapId="1" xpath="/GFI-IZD-POD/IPK-GFI-IZD-POD_1000344/P1080059" xmlDataType="decimal"/>
    </xmlCellPr>
  </singleXmlCell>
  <singleXmlCell id="1154" r="L41" connectionId="0">
    <xmlCellPr id="1" uniqueName="P1080060">
      <xmlPr mapId="1" xpath="/GFI-IZD-POD/IPK-GFI-IZD-POD_1000344/P1080060" xmlDataType="decimal"/>
    </xmlCellPr>
  </singleXmlCell>
  <singleXmlCell id="1155" r="M41" connectionId="0">
    <xmlCellPr id="1" uniqueName="P1080061">
      <xmlPr mapId="1" xpath="/GFI-IZD-POD/IPK-GFI-IZD-POD_1000344/P1080061" xmlDataType="decimal"/>
    </xmlCellPr>
  </singleXmlCell>
  <singleXmlCell id="1156" r="N41" connectionId="0">
    <xmlCellPr id="1" uniqueName="P1080062">
      <xmlPr mapId="1" xpath="/GFI-IZD-POD/IPK-GFI-IZD-POD_1000344/P1080062" xmlDataType="decimal"/>
    </xmlCellPr>
  </singleXmlCell>
  <singleXmlCell id="1157" r="O41" connectionId="0">
    <xmlCellPr id="1" uniqueName="P1080063">
      <xmlPr mapId="1" xpath="/GFI-IZD-POD/IPK-GFI-IZD-POD_1000344/P1080063" xmlDataType="decimal"/>
    </xmlCellPr>
  </singleXmlCell>
  <singleXmlCell id="1158" r="P41" connectionId="0">
    <xmlCellPr id="1" uniqueName="P1082269">
      <xmlPr mapId="1" xpath="/GFI-IZD-POD/IPK-GFI-IZD-POD_1000344/P1082269" xmlDataType="decimal"/>
    </xmlCellPr>
  </singleXmlCell>
  <singleXmlCell id="1159" r="Q41" connectionId="0">
    <xmlCellPr id="1" uniqueName="P1082270">
      <xmlPr mapId="1" xpath="/GFI-IZD-POD/IPK-GFI-IZD-POD_1000344/P1082270" xmlDataType="decimal"/>
    </xmlCellPr>
  </singleXmlCell>
  <singleXmlCell id="1160" r="R41" connectionId="0">
    <xmlCellPr id="1" uniqueName="P1082239">
      <xmlPr mapId="1" xpath="/GFI-IZD-POD/IPK-GFI-IZD-POD_1000344/P1082239" xmlDataType="decimal"/>
    </xmlCellPr>
  </singleXmlCell>
  <singleXmlCell id="1161" r="S41" connectionId="0">
    <xmlCellPr id="1" uniqueName="P1082272">
      <xmlPr mapId="1" xpath="/GFI-IZD-POD/IPK-GFI-IZD-POD_1000344/P1082272" xmlDataType="decimal"/>
    </xmlCellPr>
  </singleXmlCell>
  <singleXmlCell id="1162" r="T41" connectionId="0">
    <xmlCellPr id="1" uniqueName="P1082273">
      <xmlPr mapId="1" xpath="/GFI-IZD-POD/IPK-GFI-IZD-POD_1000344/P1082273" xmlDataType="decimal"/>
    </xmlCellPr>
  </singleXmlCell>
  <singleXmlCell id="1163" r="U41" connectionId="0">
    <xmlCellPr id="1" uniqueName="P1082275">
      <xmlPr mapId="1" xpath="/GFI-IZD-POD/IPK-GFI-IZD-POD_1000344/P1082275" xmlDataType="decimal"/>
    </xmlCellPr>
  </singleXmlCell>
  <singleXmlCell id="1164" r="V41" connectionId="0">
    <xmlCellPr id="1" uniqueName="P1082276">
      <xmlPr mapId="1" xpath="/GFI-IZD-POD/IPK-GFI-IZD-POD_1000344/P1082276" xmlDataType="decimal"/>
    </xmlCellPr>
  </singleXmlCell>
  <singleXmlCell id="1165" r="W41" connectionId="0">
    <xmlCellPr id="1" uniqueName="P1082277">
      <xmlPr mapId="1" xpath="/GFI-IZD-POD/IPK-GFI-IZD-POD_1000344/P1082277" xmlDataType="decimal"/>
    </xmlCellPr>
  </singleXmlCell>
  <singleXmlCell id="1166" r="H42" connectionId="0">
    <xmlCellPr id="1" uniqueName="P1080064">
      <xmlPr mapId="1" xpath="/GFI-IZD-POD/IPK-GFI-IZD-POD_1000344/P1080064" xmlDataType="decimal"/>
    </xmlCellPr>
  </singleXmlCell>
  <singleXmlCell id="1167" r="I42" connectionId="0">
    <xmlCellPr id="1" uniqueName="P1080065">
      <xmlPr mapId="1" xpath="/GFI-IZD-POD/IPK-GFI-IZD-POD_1000344/P1080065" xmlDataType="decimal"/>
    </xmlCellPr>
  </singleXmlCell>
  <singleXmlCell id="1168" r="J42" connectionId="0">
    <xmlCellPr id="1" uniqueName="P1080066">
      <xmlPr mapId="1" xpath="/GFI-IZD-POD/IPK-GFI-IZD-POD_1000344/P1080066" xmlDataType="decimal"/>
    </xmlCellPr>
  </singleXmlCell>
  <singleXmlCell id="1169" r="K42" connectionId="0">
    <xmlCellPr id="1" uniqueName="P1080067">
      <xmlPr mapId="1" xpath="/GFI-IZD-POD/IPK-GFI-IZD-POD_1000344/P1080067" xmlDataType="decimal"/>
    </xmlCellPr>
  </singleXmlCell>
  <singleXmlCell id="1170" r="L42" connectionId="0">
    <xmlCellPr id="1" uniqueName="P1080068">
      <xmlPr mapId="1" xpath="/GFI-IZD-POD/IPK-GFI-IZD-POD_1000344/P1080068" xmlDataType="decimal"/>
    </xmlCellPr>
  </singleXmlCell>
  <singleXmlCell id="1171" r="M42" connectionId="0">
    <xmlCellPr id="1" uniqueName="P1080069">
      <xmlPr mapId="1" xpath="/GFI-IZD-POD/IPK-GFI-IZD-POD_1000344/P1080069" xmlDataType="decimal"/>
    </xmlCellPr>
  </singleXmlCell>
  <singleXmlCell id="1172" r="N42" connectionId="0">
    <xmlCellPr id="1" uniqueName="P1080070">
      <xmlPr mapId="1" xpath="/GFI-IZD-POD/IPK-GFI-IZD-POD_1000344/P1080070" xmlDataType="decimal"/>
    </xmlCellPr>
  </singleXmlCell>
  <singleXmlCell id="1173" r="O42" connectionId="0">
    <xmlCellPr id="1" uniqueName="P1080071">
      <xmlPr mapId="1" xpath="/GFI-IZD-POD/IPK-GFI-IZD-POD_1000344/P1080071" xmlDataType="decimal"/>
    </xmlCellPr>
  </singleXmlCell>
  <singleXmlCell id="1174" r="P42" connectionId="0">
    <xmlCellPr id="1" uniqueName="P1082278">
      <xmlPr mapId="1" xpath="/GFI-IZD-POD/IPK-GFI-IZD-POD_1000344/P1082278" xmlDataType="decimal"/>
    </xmlCellPr>
  </singleXmlCell>
  <singleXmlCell id="1175" r="Q42" connectionId="0">
    <xmlCellPr id="1" uniqueName="P1082279">
      <xmlPr mapId="1" xpath="/GFI-IZD-POD/IPK-GFI-IZD-POD_1000344/P1082279" xmlDataType="decimal"/>
    </xmlCellPr>
  </singleXmlCell>
  <singleXmlCell id="1176" r="R42" connectionId="0">
    <xmlCellPr id="1" uniqueName="P1082280">
      <xmlPr mapId="1" xpath="/GFI-IZD-POD/IPK-GFI-IZD-POD_1000344/P1082280" xmlDataType="decimal"/>
    </xmlCellPr>
  </singleXmlCell>
  <singleXmlCell id="1177" r="S42" connectionId="0">
    <xmlCellPr id="1" uniqueName="P1082245">
      <xmlPr mapId="1" xpath="/GFI-IZD-POD/IPK-GFI-IZD-POD_1000344/P1082245" xmlDataType="decimal"/>
    </xmlCellPr>
  </singleXmlCell>
  <singleXmlCell id="1178" r="T42" connectionId="0">
    <xmlCellPr id="1" uniqueName="P1082282">
      <xmlPr mapId="1" xpath="/GFI-IZD-POD/IPK-GFI-IZD-POD_1000344/P1082282" xmlDataType="decimal"/>
    </xmlCellPr>
  </singleXmlCell>
  <singleXmlCell id="1179" r="U42" connectionId="0">
    <xmlCellPr id="1" uniqueName="P1082284">
      <xmlPr mapId="1" xpath="/GFI-IZD-POD/IPK-GFI-IZD-POD_1000344/P1082284" xmlDataType="decimal"/>
    </xmlCellPr>
  </singleXmlCell>
  <singleXmlCell id="1180" r="V42" connectionId="0">
    <xmlCellPr id="1" uniqueName="P1082285">
      <xmlPr mapId="1" xpath="/GFI-IZD-POD/IPK-GFI-IZD-POD_1000344/P1082285" xmlDataType="decimal"/>
    </xmlCellPr>
  </singleXmlCell>
  <singleXmlCell id="1181" r="W42" connectionId="0">
    <xmlCellPr id="1" uniqueName="P1082286">
      <xmlPr mapId="1" xpath="/GFI-IZD-POD/IPK-GFI-IZD-POD_1000344/P1082286" xmlDataType="decimal"/>
    </xmlCellPr>
  </singleXmlCell>
  <singleXmlCell id="1182" r="H43" connectionId="0">
    <xmlCellPr id="1" uniqueName="P1080072">
      <xmlPr mapId="1" xpath="/GFI-IZD-POD/IPK-GFI-IZD-POD_1000344/P1080072" xmlDataType="decimal"/>
    </xmlCellPr>
  </singleXmlCell>
  <singleXmlCell id="1183" r="I43" connectionId="0">
    <xmlCellPr id="1" uniqueName="P1080073">
      <xmlPr mapId="1" xpath="/GFI-IZD-POD/IPK-GFI-IZD-POD_1000344/P1080073" xmlDataType="decimal"/>
    </xmlCellPr>
  </singleXmlCell>
  <singleXmlCell id="1184" r="J43" connectionId="0">
    <xmlCellPr id="1" uniqueName="P1080074">
      <xmlPr mapId="1" xpath="/GFI-IZD-POD/IPK-GFI-IZD-POD_1000344/P1080074" xmlDataType="decimal"/>
    </xmlCellPr>
  </singleXmlCell>
  <singleXmlCell id="1185" r="K43" connectionId="0">
    <xmlCellPr id="1" uniqueName="P1080075">
      <xmlPr mapId="1" xpath="/GFI-IZD-POD/IPK-GFI-IZD-POD_1000344/P1080075" xmlDataType="decimal"/>
    </xmlCellPr>
  </singleXmlCell>
  <singleXmlCell id="1186" r="L43" connectionId="0">
    <xmlCellPr id="1" uniqueName="P1080076">
      <xmlPr mapId="1" xpath="/GFI-IZD-POD/IPK-GFI-IZD-POD_1000344/P1080076" xmlDataType="decimal"/>
    </xmlCellPr>
  </singleXmlCell>
  <singleXmlCell id="1187" r="M43" connectionId="0">
    <xmlCellPr id="1" uniqueName="P1080077">
      <xmlPr mapId="1" xpath="/GFI-IZD-POD/IPK-GFI-IZD-POD_1000344/P1080077" xmlDataType="decimal"/>
    </xmlCellPr>
  </singleXmlCell>
  <singleXmlCell id="1188" r="N43" connectionId="0">
    <xmlCellPr id="1" uniqueName="P1080078">
      <xmlPr mapId="1" xpath="/GFI-IZD-POD/IPK-GFI-IZD-POD_1000344/P1080078" xmlDataType="decimal"/>
    </xmlCellPr>
  </singleXmlCell>
  <singleXmlCell id="1189" r="O43" connectionId="0">
    <xmlCellPr id="1" uniqueName="P1080079">
      <xmlPr mapId="1" xpath="/GFI-IZD-POD/IPK-GFI-IZD-POD_1000344/P1080079" xmlDataType="decimal"/>
    </xmlCellPr>
  </singleXmlCell>
  <singleXmlCell id="1190" r="P43" connectionId="0">
    <xmlCellPr id="1" uniqueName="P1082288">
      <xmlPr mapId="1" xpath="/GFI-IZD-POD/IPK-GFI-IZD-POD_1000344/P1082288" xmlDataType="decimal"/>
    </xmlCellPr>
  </singleXmlCell>
  <singleXmlCell id="1191" r="Q43" connectionId="0">
    <xmlCellPr id="1" uniqueName="P1082289">
      <xmlPr mapId="1" xpath="/GFI-IZD-POD/IPK-GFI-IZD-POD_1000344/P1082289" xmlDataType="decimal"/>
    </xmlCellPr>
  </singleXmlCell>
  <singleXmlCell id="1192" r="R43" connectionId="0">
    <xmlCellPr id="1" uniqueName="P1082290">
      <xmlPr mapId="1" xpath="/GFI-IZD-POD/IPK-GFI-IZD-POD_1000344/P1082290" xmlDataType="decimal"/>
    </xmlCellPr>
  </singleXmlCell>
  <singleXmlCell id="1193" r="S43" connectionId="0">
    <xmlCellPr id="1" uniqueName="P1082292">
      <xmlPr mapId="1" xpath="/GFI-IZD-POD/IPK-GFI-IZD-POD_1000344/P1082292" xmlDataType="decimal"/>
    </xmlCellPr>
  </singleXmlCell>
  <singleXmlCell id="1194" r="T43" connectionId="0">
    <xmlCellPr id="1" uniqueName="P1082247">
      <xmlPr mapId="1" xpath="/GFI-IZD-POD/IPK-GFI-IZD-POD_1000344/P1082247" xmlDataType="decimal"/>
    </xmlCellPr>
  </singleXmlCell>
  <singleXmlCell id="1195" r="U43" connectionId="0">
    <xmlCellPr id="1" uniqueName="P1082295">
      <xmlPr mapId="1" xpath="/GFI-IZD-POD/IPK-GFI-IZD-POD_1000344/P1082295" xmlDataType="decimal"/>
    </xmlCellPr>
  </singleXmlCell>
  <singleXmlCell id="1196" r="V43" connectionId="0">
    <xmlCellPr id="1" uniqueName="P1082298">
      <xmlPr mapId="1" xpath="/GFI-IZD-POD/IPK-GFI-IZD-POD_1000344/P1082298" xmlDataType="decimal"/>
    </xmlCellPr>
  </singleXmlCell>
  <singleXmlCell id="1197" r="W43" connectionId="0">
    <xmlCellPr id="1" uniqueName="P1082300">
      <xmlPr mapId="1" xpath="/GFI-IZD-POD/IPK-GFI-IZD-POD_1000344/P1082300" xmlDataType="decimal"/>
    </xmlCellPr>
  </singleXmlCell>
  <singleXmlCell id="1198" r="H44" connectionId="0">
    <xmlCellPr id="1" uniqueName="P1080080">
      <xmlPr mapId="1" xpath="/GFI-IZD-POD/IPK-GFI-IZD-POD_1000344/P1080080" xmlDataType="decimal"/>
    </xmlCellPr>
  </singleXmlCell>
  <singleXmlCell id="1199" r="I44" connectionId="0">
    <xmlCellPr id="1" uniqueName="P1080081">
      <xmlPr mapId="1" xpath="/GFI-IZD-POD/IPK-GFI-IZD-POD_1000344/P1080081" xmlDataType="decimal"/>
    </xmlCellPr>
  </singleXmlCell>
  <singleXmlCell id="1200" r="J44" connectionId="0">
    <xmlCellPr id="1" uniqueName="P1080082">
      <xmlPr mapId="1" xpath="/GFI-IZD-POD/IPK-GFI-IZD-POD_1000344/P1080082" xmlDataType="decimal"/>
    </xmlCellPr>
  </singleXmlCell>
  <singleXmlCell id="1201" r="K44" connectionId="0">
    <xmlCellPr id="1" uniqueName="P1080083">
      <xmlPr mapId="1" xpath="/GFI-IZD-POD/IPK-GFI-IZD-POD_1000344/P1080083" xmlDataType="decimal"/>
    </xmlCellPr>
  </singleXmlCell>
  <singleXmlCell id="1202" r="L44" connectionId="0">
    <xmlCellPr id="1" uniqueName="P1080084">
      <xmlPr mapId="1" xpath="/GFI-IZD-POD/IPK-GFI-IZD-POD_1000344/P1080084" xmlDataType="decimal"/>
    </xmlCellPr>
  </singleXmlCell>
  <singleXmlCell id="1203" r="M44" connectionId="0">
    <xmlCellPr id="1" uniqueName="P1080085">
      <xmlPr mapId="1" xpath="/GFI-IZD-POD/IPK-GFI-IZD-POD_1000344/P1080085" xmlDataType="decimal"/>
    </xmlCellPr>
  </singleXmlCell>
  <singleXmlCell id="1204" r="N44" connectionId="0">
    <xmlCellPr id="1" uniqueName="P1080086">
      <xmlPr mapId="1" xpath="/GFI-IZD-POD/IPK-GFI-IZD-POD_1000344/P1080086" xmlDataType="decimal"/>
    </xmlCellPr>
  </singleXmlCell>
  <singleXmlCell id="1205" r="O44" connectionId="0">
    <xmlCellPr id="1" uniqueName="P1080087">
      <xmlPr mapId="1" xpath="/GFI-IZD-POD/IPK-GFI-IZD-POD_1000344/P1080087" xmlDataType="decimal"/>
    </xmlCellPr>
  </singleXmlCell>
  <singleXmlCell id="1206" r="P44" connectionId="0">
    <xmlCellPr id="1" uniqueName="P1082301">
      <xmlPr mapId="1" xpath="/GFI-IZD-POD/IPK-GFI-IZD-POD_1000344/P1082301" xmlDataType="decimal"/>
    </xmlCellPr>
  </singleXmlCell>
  <singleXmlCell id="1207" r="Q44" connectionId="0">
    <xmlCellPr id="1" uniqueName="P1082322">
      <xmlPr mapId="1" xpath="/GFI-IZD-POD/IPK-GFI-IZD-POD_1000344/P1082322" xmlDataType="decimal"/>
    </xmlCellPr>
  </singleXmlCell>
  <singleXmlCell id="1208" r="R44" connectionId="0">
    <xmlCellPr id="1" uniqueName="P1082323">
      <xmlPr mapId="1" xpath="/GFI-IZD-POD/IPK-GFI-IZD-POD_1000344/P1082323" xmlDataType="decimal"/>
    </xmlCellPr>
  </singleXmlCell>
  <singleXmlCell id="1209" r="S44" connectionId="0">
    <xmlCellPr id="1" uniqueName="P1082325">
      <xmlPr mapId="1" xpath="/GFI-IZD-POD/IPK-GFI-IZD-POD_1000344/P1082325" xmlDataType="decimal"/>
    </xmlCellPr>
  </singleXmlCell>
  <singleXmlCell id="1210" r="T44" connectionId="0">
    <xmlCellPr id="1" uniqueName="P1082328">
      <xmlPr mapId="1" xpath="/GFI-IZD-POD/IPK-GFI-IZD-POD_1000344/P1082328" xmlDataType="decimal"/>
    </xmlCellPr>
  </singleXmlCell>
  <singleXmlCell id="1211" r="U44" connectionId="0">
    <xmlCellPr id="1" uniqueName="P1082331">
      <xmlPr mapId="1" xpath="/GFI-IZD-POD/IPK-GFI-IZD-POD_1000344/P1082331" xmlDataType="decimal"/>
    </xmlCellPr>
  </singleXmlCell>
  <singleXmlCell id="1212" r="V44" connectionId="0">
    <xmlCellPr id="1" uniqueName="P1082333">
      <xmlPr mapId="1" xpath="/GFI-IZD-POD/IPK-GFI-IZD-POD_1000344/P1082333" xmlDataType="decimal"/>
    </xmlCellPr>
  </singleXmlCell>
  <singleXmlCell id="1213" r="W44" connectionId="0">
    <xmlCellPr id="1" uniqueName="P1082336">
      <xmlPr mapId="1" xpath="/GFI-IZD-POD/IPK-GFI-IZD-POD_1000344/P1082336" xmlDataType="decimal"/>
    </xmlCellPr>
  </singleXmlCell>
  <singleXmlCell id="1214" r="H45" connectionId="0">
    <xmlCellPr id="1" uniqueName="P1080088">
      <xmlPr mapId="1" xpath="/GFI-IZD-POD/IPK-GFI-IZD-POD_1000344/P1080088" xmlDataType="decimal"/>
    </xmlCellPr>
  </singleXmlCell>
  <singleXmlCell id="1215" r="I45" connectionId="0">
    <xmlCellPr id="1" uniqueName="P1080089">
      <xmlPr mapId="1" xpath="/GFI-IZD-POD/IPK-GFI-IZD-POD_1000344/P1080089" xmlDataType="decimal"/>
    </xmlCellPr>
  </singleXmlCell>
  <singleXmlCell id="1216" r="J45" connectionId="0">
    <xmlCellPr id="1" uniqueName="P1080090">
      <xmlPr mapId="1" xpath="/GFI-IZD-POD/IPK-GFI-IZD-POD_1000344/P1080090" xmlDataType="decimal"/>
    </xmlCellPr>
  </singleXmlCell>
  <singleXmlCell id="1217" r="K45" connectionId="0">
    <xmlCellPr id="1" uniqueName="P1080091">
      <xmlPr mapId="1" xpath="/GFI-IZD-POD/IPK-GFI-IZD-POD_1000344/P1080091" xmlDataType="decimal"/>
    </xmlCellPr>
  </singleXmlCell>
  <singleXmlCell id="1218" r="L45" connectionId="0">
    <xmlCellPr id="1" uniqueName="P1080092">
      <xmlPr mapId="1" xpath="/GFI-IZD-POD/IPK-GFI-IZD-POD_1000344/P1080092" xmlDataType="decimal"/>
    </xmlCellPr>
  </singleXmlCell>
  <singleXmlCell id="1219" r="M45" connectionId="0">
    <xmlCellPr id="1" uniqueName="P1080093">
      <xmlPr mapId="1" xpath="/GFI-IZD-POD/IPK-GFI-IZD-POD_1000344/P1080093" xmlDataType="decimal"/>
    </xmlCellPr>
  </singleXmlCell>
  <singleXmlCell id="1220" r="N45" connectionId="0">
    <xmlCellPr id="1" uniqueName="P1080094">
      <xmlPr mapId="1" xpath="/GFI-IZD-POD/IPK-GFI-IZD-POD_1000344/P1080094" xmlDataType="decimal"/>
    </xmlCellPr>
  </singleXmlCell>
  <singleXmlCell id="1221" r="O45" connectionId="0">
    <xmlCellPr id="1" uniqueName="P1080095">
      <xmlPr mapId="1" xpath="/GFI-IZD-POD/IPK-GFI-IZD-POD_1000344/P1080095" xmlDataType="decimal"/>
    </xmlCellPr>
  </singleXmlCell>
  <singleXmlCell id="1222" r="P45" connectionId="0">
    <xmlCellPr id="1" uniqueName="P1082338">
      <xmlPr mapId="1" xpath="/GFI-IZD-POD/IPK-GFI-IZD-POD_1000344/P1082338" xmlDataType="decimal"/>
    </xmlCellPr>
  </singleXmlCell>
  <singleXmlCell id="1223" r="Q45" connectionId="0">
    <xmlCellPr id="1" uniqueName="P1082304">
      <xmlPr mapId="1" xpath="/GFI-IZD-POD/IPK-GFI-IZD-POD_1000344/P1082304" xmlDataType="decimal"/>
    </xmlCellPr>
  </singleXmlCell>
  <singleXmlCell id="1224" r="R45" connectionId="0">
    <xmlCellPr id="1" uniqueName="P1082341">
      <xmlPr mapId="1" xpath="/GFI-IZD-POD/IPK-GFI-IZD-POD_1000344/P1082341" xmlDataType="decimal"/>
    </xmlCellPr>
  </singleXmlCell>
  <singleXmlCell id="1225" r="S45" connectionId="0">
    <xmlCellPr id="1" uniqueName="P1082343">
      <xmlPr mapId="1" xpath="/GFI-IZD-POD/IPK-GFI-IZD-POD_1000344/P1082343" xmlDataType="decimal"/>
    </xmlCellPr>
  </singleXmlCell>
  <singleXmlCell id="1226" r="T45" connectionId="0">
    <xmlCellPr id="1" uniqueName="P1082344">
      <xmlPr mapId="1" xpath="/GFI-IZD-POD/IPK-GFI-IZD-POD_1000344/P1082344" xmlDataType="decimal"/>
    </xmlCellPr>
  </singleXmlCell>
  <singleXmlCell id="1227" r="U45" connectionId="0">
    <xmlCellPr id="1" uniqueName="P1082346">
      <xmlPr mapId="1" xpath="/GFI-IZD-POD/IPK-GFI-IZD-POD_1000344/P1082346" xmlDataType="decimal"/>
    </xmlCellPr>
  </singleXmlCell>
  <singleXmlCell id="1228" r="V45" connectionId="0">
    <xmlCellPr id="1" uniqueName="P1082349">
      <xmlPr mapId="1" xpath="/GFI-IZD-POD/IPK-GFI-IZD-POD_1000344/P1082349" xmlDataType="decimal"/>
    </xmlCellPr>
  </singleXmlCell>
  <singleXmlCell id="1229" r="W45" connectionId="0">
    <xmlCellPr id="1" uniqueName="P1082351">
      <xmlPr mapId="1" xpath="/GFI-IZD-POD/IPK-GFI-IZD-POD_1000344/P1082351" xmlDataType="decimal"/>
    </xmlCellPr>
  </singleXmlCell>
  <singleXmlCell id="1230" r="H46" connectionId="0">
    <xmlCellPr id="1" uniqueName="P1080096">
      <xmlPr mapId="1" xpath="/GFI-IZD-POD/IPK-GFI-IZD-POD_1000344/P1080096" xmlDataType="decimal"/>
    </xmlCellPr>
  </singleXmlCell>
  <singleXmlCell id="1231" r="I46" connectionId="0">
    <xmlCellPr id="1" uniqueName="P1080097">
      <xmlPr mapId="1" xpath="/GFI-IZD-POD/IPK-GFI-IZD-POD_1000344/P1080097" xmlDataType="decimal"/>
    </xmlCellPr>
  </singleXmlCell>
  <singleXmlCell id="1232" r="J46" connectionId="0">
    <xmlCellPr id="1" uniqueName="P1080098">
      <xmlPr mapId="1" xpath="/GFI-IZD-POD/IPK-GFI-IZD-POD_1000344/P1080098" xmlDataType="decimal"/>
    </xmlCellPr>
  </singleXmlCell>
  <singleXmlCell id="1233" r="K46" connectionId="0">
    <xmlCellPr id="1" uniqueName="P1080099">
      <xmlPr mapId="1" xpath="/GFI-IZD-POD/IPK-GFI-IZD-POD_1000344/P1080099" xmlDataType="decimal"/>
    </xmlCellPr>
  </singleXmlCell>
  <singleXmlCell id="1234" r="L46" connectionId="0">
    <xmlCellPr id="1" uniqueName="P1080100">
      <xmlPr mapId="1" xpath="/GFI-IZD-POD/IPK-GFI-IZD-POD_1000344/P1080100" xmlDataType="decimal"/>
    </xmlCellPr>
  </singleXmlCell>
  <singleXmlCell id="1235" r="M46" connectionId="0">
    <xmlCellPr id="1" uniqueName="P1080101">
      <xmlPr mapId="1" xpath="/GFI-IZD-POD/IPK-GFI-IZD-POD_1000344/P1080101" xmlDataType="decimal"/>
    </xmlCellPr>
  </singleXmlCell>
  <singleXmlCell id="1236" r="N46" connectionId="0">
    <xmlCellPr id="1" uniqueName="P1080102">
      <xmlPr mapId="1" xpath="/GFI-IZD-POD/IPK-GFI-IZD-POD_1000344/P1080102" xmlDataType="decimal"/>
    </xmlCellPr>
  </singleXmlCell>
  <singleXmlCell id="1237" r="O46" connectionId="0">
    <xmlCellPr id="1" uniqueName="P1080103">
      <xmlPr mapId="1" xpath="/GFI-IZD-POD/IPK-GFI-IZD-POD_1000344/P1080103" xmlDataType="decimal"/>
    </xmlCellPr>
  </singleXmlCell>
  <singleXmlCell id="1238" r="P46" connectionId="0">
    <xmlCellPr id="1" uniqueName="P1082354">
      <xmlPr mapId="1" xpath="/GFI-IZD-POD/IPK-GFI-IZD-POD_1000344/P1082354" xmlDataType="decimal"/>
    </xmlCellPr>
  </singleXmlCell>
  <singleXmlCell id="1239" r="Q46" connectionId="0">
    <xmlCellPr id="1" uniqueName="P1082356">
      <xmlPr mapId="1" xpath="/GFI-IZD-POD/IPK-GFI-IZD-POD_1000344/P1082356" xmlDataType="decimal"/>
    </xmlCellPr>
  </singleXmlCell>
  <singleXmlCell id="1240" r="R46" connectionId="0">
    <xmlCellPr id="1" uniqueName="P1082306">
      <xmlPr mapId="1" xpath="/GFI-IZD-POD/IPK-GFI-IZD-POD_1000344/P1082306" xmlDataType="decimal"/>
    </xmlCellPr>
  </singleXmlCell>
  <singleXmlCell id="1241" r="S46" connectionId="0">
    <xmlCellPr id="1" uniqueName="P1082358">
      <xmlPr mapId="1" xpath="/GFI-IZD-POD/IPK-GFI-IZD-POD_1000344/P1082358" xmlDataType="decimal"/>
    </xmlCellPr>
  </singleXmlCell>
  <singleXmlCell id="1242" r="T46" connectionId="0">
    <xmlCellPr id="1" uniqueName="P1082360">
      <xmlPr mapId="1" xpath="/GFI-IZD-POD/IPK-GFI-IZD-POD_1000344/P1082360" xmlDataType="decimal"/>
    </xmlCellPr>
  </singleXmlCell>
  <singleXmlCell id="1243" r="U46" connectionId="0">
    <xmlCellPr id="1" uniqueName="P1082361">
      <xmlPr mapId="1" xpath="/GFI-IZD-POD/IPK-GFI-IZD-POD_1000344/P1082361" xmlDataType="decimal"/>
    </xmlCellPr>
  </singleXmlCell>
  <singleXmlCell id="1244" r="V46" connectionId="0">
    <xmlCellPr id="1" uniqueName="P1082362">
      <xmlPr mapId="1" xpath="/GFI-IZD-POD/IPK-GFI-IZD-POD_1000344/P1082362" xmlDataType="decimal"/>
    </xmlCellPr>
  </singleXmlCell>
  <singleXmlCell id="1245" r="W46" connectionId="0">
    <xmlCellPr id="1" uniqueName="P1082364">
      <xmlPr mapId="1" xpath="/GFI-IZD-POD/IPK-GFI-IZD-POD_1000344/P1082364" xmlDataType="decimal"/>
    </xmlCellPr>
  </singleXmlCell>
  <singleXmlCell id="1246" r="H47" connectionId="0">
    <xmlCellPr id="1" uniqueName="P1080104">
      <xmlPr mapId="1" xpath="/GFI-IZD-POD/IPK-GFI-IZD-POD_1000344/P1080104" xmlDataType="decimal"/>
    </xmlCellPr>
  </singleXmlCell>
  <singleXmlCell id="1247" r="I47" connectionId="0">
    <xmlCellPr id="1" uniqueName="P1080105">
      <xmlPr mapId="1" xpath="/GFI-IZD-POD/IPK-GFI-IZD-POD_1000344/P1080105" xmlDataType="decimal"/>
    </xmlCellPr>
  </singleXmlCell>
  <singleXmlCell id="1248" r="J47" connectionId="0">
    <xmlCellPr id="1" uniqueName="P1080106">
      <xmlPr mapId="1" xpath="/GFI-IZD-POD/IPK-GFI-IZD-POD_1000344/P1080106" xmlDataType="decimal"/>
    </xmlCellPr>
  </singleXmlCell>
  <singleXmlCell id="1249" r="K47" connectionId="0">
    <xmlCellPr id="1" uniqueName="P1080107">
      <xmlPr mapId="1" xpath="/GFI-IZD-POD/IPK-GFI-IZD-POD_1000344/P1080107" xmlDataType="decimal"/>
    </xmlCellPr>
  </singleXmlCell>
  <singleXmlCell id="1250" r="L47" connectionId="0">
    <xmlCellPr id="1" uniqueName="P1080108">
      <xmlPr mapId="1" xpath="/GFI-IZD-POD/IPK-GFI-IZD-POD_1000344/P1080108" xmlDataType="decimal"/>
    </xmlCellPr>
  </singleXmlCell>
  <singleXmlCell id="1251" r="M47" connectionId="0">
    <xmlCellPr id="1" uniqueName="P1080109">
      <xmlPr mapId="1" xpath="/GFI-IZD-POD/IPK-GFI-IZD-POD_1000344/P1080109" xmlDataType="decimal"/>
    </xmlCellPr>
  </singleXmlCell>
  <singleXmlCell id="1252" r="N47" connectionId="0">
    <xmlCellPr id="1" uniqueName="P1080110">
      <xmlPr mapId="1" xpath="/GFI-IZD-POD/IPK-GFI-IZD-POD_1000344/P1080110" xmlDataType="decimal"/>
    </xmlCellPr>
  </singleXmlCell>
  <singleXmlCell id="1253" r="O47" connectionId="0">
    <xmlCellPr id="1" uniqueName="P1080111">
      <xmlPr mapId="1" xpath="/GFI-IZD-POD/IPK-GFI-IZD-POD_1000344/P1080111" xmlDataType="decimal"/>
    </xmlCellPr>
  </singleXmlCell>
  <singleXmlCell id="1254" r="P47" connectionId="0">
    <xmlCellPr id="1" uniqueName="P1082365">
      <xmlPr mapId="1" xpath="/GFI-IZD-POD/IPK-GFI-IZD-POD_1000344/P1082365" xmlDataType="decimal"/>
    </xmlCellPr>
  </singleXmlCell>
  <singleXmlCell id="1255" r="Q47" connectionId="0">
    <xmlCellPr id="1" uniqueName="P1082366">
      <xmlPr mapId="1" xpath="/GFI-IZD-POD/IPK-GFI-IZD-POD_1000344/P1082366" xmlDataType="decimal"/>
    </xmlCellPr>
  </singleXmlCell>
  <singleXmlCell id="1256" r="R47" connectionId="0">
    <xmlCellPr id="1" uniqueName="P1082367">
      <xmlPr mapId="1" xpath="/GFI-IZD-POD/IPK-GFI-IZD-POD_1000344/P1082367" xmlDataType="decimal"/>
    </xmlCellPr>
  </singleXmlCell>
  <singleXmlCell id="1257" r="S47" connectionId="0">
    <xmlCellPr id="1" uniqueName="P1082309">
      <xmlPr mapId="1" xpath="/GFI-IZD-POD/IPK-GFI-IZD-POD_1000344/P1082309" xmlDataType="decimal"/>
    </xmlCellPr>
  </singleXmlCell>
  <singleXmlCell id="1258" r="T47" connectionId="0">
    <xmlCellPr id="1" uniqueName="P1082368">
      <xmlPr mapId="1" xpath="/GFI-IZD-POD/IPK-GFI-IZD-POD_1000344/P1082368" xmlDataType="decimal"/>
    </xmlCellPr>
  </singleXmlCell>
  <singleXmlCell id="1259" r="U47" connectionId="0">
    <xmlCellPr id="1" uniqueName="P1082369">
      <xmlPr mapId="1" xpath="/GFI-IZD-POD/IPK-GFI-IZD-POD_1000344/P1082369" xmlDataType="decimal"/>
    </xmlCellPr>
  </singleXmlCell>
  <singleXmlCell id="1260" r="V47" connectionId="0">
    <xmlCellPr id="1" uniqueName="P1082370">
      <xmlPr mapId="1" xpath="/GFI-IZD-POD/IPK-GFI-IZD-POD_1000344/P1082370" xmlDataType="decimal"/>
    </xmlCellPr>
  </singleXmlCell>
  <singleXmlCell id="1261" r="W47" connectionId="0">
    <xmlCellPr id="1" uniqueName="P1082372">
      <xmlPr mapId="1" xpath="/GFI-IZD-POD/IPK-GFI-IZD-POD_1000344/P1082372" xmlDataType="decimal"/>
    </xmlCellPr>
  </singleXmlCell>
  <singleXmlCell id="1262" r="H48" connectionId="0">
    <xmlCellPr id="1" uniqueName="P1080112">
      <xmlPr mapId="1" xpath="/GFI-IZD-POD/IPK-GFI-IZD-POD_1000344/P1080112" xmlDataType="decimal"/>
    </xmlCellPr>
  </singleXmlCell>
  <singleXmlCell id="1263" r="I48" connectionId="0">
    <xmlCellPr id="1" uniqueName="P1080113">
      <xmlPr mapId="1" xpath="/GFI-IZD-POD/IPK-GFI-IZD-POD_1000344/P1080113" xmlDataType="decimal"/>
    </xmlCellPr>
  </singleXmlCell>
  <singleXmlCell id="1264" r="J48" connectionId="0">
    <xmlCellPr id="1" uniqueName="P1080114">
      <xmlPr mapId="1" xpath="/GFI-IZD-POD/IPK-GFI-IZD-POD_1000344/P1080114" xmlDataType="decimal"/>
    </xmlCellPr>
  </singleXmlCell>
  <singleXmlCell id="1265" r="K48" connectionId="0">
    <xmlCellPr id="1" uniqueName="P1080115">
      <xmlPr mapId="1" xpath="/GFI-IZD-POD/IPK-GFI-IZD-POD_1000344/P1080115" xmlDataType="decimal"/>
    </xmlCellPr>
  </singleXmlCell>
  <singleXmlCell id="1266" r="L48" connectionId="0">
    <xmlCellPr id="1" uniqueName="P1080116">
      <xmlPr mapId="1" xpath="/GFI-IZD-POD/IPK-GFI-IZD-POD_1000344/P1080116" xmlDataType="decimal"/>
    </xmlCellPr>
  </singleXmlCell>
  <singleXmlCell id="1267" r="M48" connectionId="0">
    <xmlCellPr id="1" uniqueName="P1080117">
      <xmlPr mapId="1" xpath="/GFI-IZD-POD/IPK-GFI-IZD-POD_1000344/P1080117" xmlDataType="decimal"/>
    </xmlCellPr>
  </singleXmlCell>
  <singleXmlCell id="1268" r="N48" connectionId="0">
    <xmlCellPr id="1" uniqueName="P1080118">
      <xmlPr mapId="1" xpath="/GFI-IZD-POD/IPK-GFI-IZD-POD_1000344/P1080118" xmlDataType="decimal"/>
    </xmlCellPr>
  </singleXmlCell>
  <singleXmlCell id="1269" r="O48" connectionId="0">
    <xmlCellPr id="1" uniqueName="P1080119">
      <xmlPr mapId="1" xpath="/GFI-IZD-POD/IPK-GFI-IZD-POD_1000344/P1080119" xmlDataType="decimal"/>
    </xmlCellPr>
  </singleXmlCell>
  <singleXmlCell id="1270" r="P48" connectionId="0">
    <xmlCellPr id="1" uniqueName="P1082374">
      <xmlPr mapId="1" xpath="/GFI-IZD-POD/IPK-GFI-IZD-POD_1000344/P1082374" xmlDataType="decimal"/>
    </xmlCellPr>
  </singleXmlCell>
  <singleXmlCell id="1271" r="Q48" connectionId="0">
    <xmlCellPr id="1" uniqueName="P1082376">
      <xmlPr mapId="1" xpath="/GFI-IZD-POD/IPK-GFI-IZD-POD_1000344/P1082376" xmlDataType="decimal"/>
    </xmlCellPr>
  </singleXmlCell>
  <singleXmlCell id="1272" r="R48" connectionId="0">
    <xmlCellPr id="1" uniqueName="P1082378">
      <xmlPr mapId="1" xpath="/GFI-IZD-POD/IPK-GFI-IZD-POD_1000344/P1082378" xmlDataType="decimal"/>
    </xmlCellPr>
  </singleXmlCell>
  <singleXmlCell id="1273" r="S48" connectionId="0">
    <xmlCellPr id="1" uniqueName="P1082381">
      <xmlPr mapId="1" xpath="/GFI-IZD-POD/IPK-GFI-IZD-POD_1000344/P1082381" xmlDataType="decimal"/>
    </xmlCellPr>
  </singleXmlCell>
  <singleXmlCell id="1274" r="T48" connectionId="0">
    <xmlCellPr id="1" uniqueName="P1082312">
      <xmlPr mapId="1" xpath="/GFI-IZD-POD/IPK-GFI-IZD-POD_1000344/P1082312" xmlDataType="decimal"/>
    </xmlCellPr>
  </singleXmlCell>
  <singleXmlCell id="1275" r="U48" connectionId="0">
    <xmlCellPr id="1" uniqueName="P1082383">
      <xmlPr mapId="1" xpath="/GFI-IZD-POD/IPK-GFI-IZD-POD_1000344/P1082383" xmlDataType="decimal"/>
    </xmlCellPr>
  </singleXmlCell>
  <singleXmlCell id="1276" r="V48" connectionId="0">
    <xmlCellPr id="1" uniqueName="P1082385">
      <xmlPr mapId="1" xpath="/GFI-IZD-POD/IPK-GFI-IZD-POD_1000344/P1082385" xmlDataType="decimal"/>
    </xmlCellPr>
  </singleXmlCell>
  <singleXmlCell id="1277" r="W48" connectionId="0">
    <xmlCellPr id="1" uniqueName="P1082388">
      <xmlPr mapId="1" xpath="/GFI-IZD-POD/IPK-GFI-IZD-POD_1000344/P1082388" xmlDataType="decimal"/>
    </xmlCellPr>
  </singleXmlCell>
  <singleXmlCell id="1278" r="H49" connectionId="0">
    <xmlCellPr id="1" uniqueName="P1080120">
      <xmlPr mapId="1" xpath="/GFI-IZD-POD/IPK-GFI-IZD-POD_1000344/P1080120" xmlDataType="decimal"/>
    </xmlCellPr>
  </singleXmlCell>
  <singleXmlCell id="1279" r="I49" connectionId="0">
    <xmlCellPr id="1" uniqueName="P1080121">
      <xmlPr mapId="1" xpath="/GFI-IZD-POD/IPK-GFI-IZD-POD_1000344/P1080121" xmlDataType="decimal"/>
    </xmlCellPr>
  </singleXmlCell>
  <singleXmlCell id="1280" r="J49" connectionId="0">
    <xmlCellPr id="1" uniqueName="P1080122">
      <xmlPr mapId="1" xpath="/GFI-IZD-POD/IPK-GFI-IZD-POD_1000344/P1080122" xmlDataType="decimal"/>
    </xmlCellPr>
  </singleXmlCell>
  <singleXmlCell id="1281" r="K49" connectionId="0">
    <xmlCellPr id="1" uniqueName="P1080123">
      <xmlPr mapId="1" xpath="/GFI-IZD-POD/IPK-GFI-IZD-POD_1000344/P1080123" xmlDataType="decimal"/>
    </xmlCellPr>
  </singleXmlCell>
  <singleXmlCell id="1282" r="L49" connectionId="0">
    <xmlCellPr id="1" uniqueName="P1080124">
      <xmlPr mapId="1" xpath="/GFI-IZD-POD/IPK-GFI-IZD-POD_1000344/P1080124" xmlDataType="decimal"/>
    </xmlCellPr>
  </singleXmlCell>
  <singleXmlCell id="1283" r="M49" connectionId="0">
    <xmlCellPr id="1" uniqueName="P1080125">
      <xmlPr mapId="1" xpath="/GFI-IZD-POD/IPK-GFI-IZD-POD_1000344/P1080125" xmlDataType="decimal"/>
    </xmlCellPr>
  </singleXmlCell>
  <singleXmlCell id="1284" r="N49" connectionId="0">
    <xmlCellPr id="1" uniqueName="P1080126">
      <xmlPr mapId="1" xpath="/GFI-IZD-POD/IPK-GFI-IZD-POD_1000344/P1080126" xmlDataType="decimal"/>
    </xmlCellPr>
  </singleXmlCell>
  <singleXmlCell id="1285" r="O49" connectionId="0">
    <xmlCellPr id="1" uniqueName="P1080127">
      <xmlPr mapId="1" xpath="/GFI-IZD-POD/IPK-GFI-IZD-POD_1000344/P1080127" xmlDataType="decimal"/>
    </xmlCellPr>
  </singleXmlCell>
  <singleXmlCell id="1286" r="P49" connectionId="0">
    <xmlCellPr id="1" uniqueName="P1082390">
      <xmlPr mapId="1" xpath="/GFI-IZD-POD/IPK-GFI-IZD-POD_1000344/P1082390" xmlDataType="decimal"/>
    </xmlCellPr>
  </singleXmlCell>
  <singleXmlCell id="1287" r="Q49" connectionId="0">
    <xmlCellPr id="1" uniqueName="P1082392">
      <xmlPr mapId="1" xpath="/GFI-IZD-POD/IPK-GFI-IZD-POD_1000344/P1082392" xmlDataType="decimal"/>
    </xmlCellPr>
  </singleXmlCell>
  <singleXmlCell id="1288" r="R49" connectionId="0">
    <xmlCellPr id="1" uniqueName="P1082394">
      <xmlPr mapId="1" xpath="/GFI-IZD-POD/IPK-GFI-IZD-POD_1000344/P1082394" xmlDataType="decimal"/>
    </xmlCellPr>
  </singleXmlCell>
  <singleXmlCell id="1289" r="S49" connectionId="0">
    <xmlCellPr id="1" uniqueName="P1082396">
      <xmlPr mapId="1" xpath="/GFI-IZD-POD/IPK-GFI-IZD-POD_1000344/P1082396" xmlDataType="decimal"/>
    </xmlCellPr>
  </singleXmlCell>
  <singleXmlCell id="1290" r="T49" connectionId="0">
    <xmlCellPr id="1" uniqueName="P1082398">
      <xmlPr mapId="1" xpath="/GFI-IZD-POD/IPK-GFI-IZD-POD_1000344/P1082398" xmlDataType="decimal"/>
    </xmlCellPr>
  </singleXmlCell>
  <singleXmlCell id="1291" r="U49" connectionId="0">
    <xmlCellPr id="1" uniqueName="P1082314">
      <xmlPr mapId="1" xpath="/GFI-IZD-POD/IPK-GFI-IZD-POD_1000344/P1082314" xmlDataType="decimal"/>
    </xmlCellPr>
  </singleXmlCell>
  <singleXmlCell id="1292" r="V49" connectionId="0">
    <xmlCellPr id="1" uniqueName="P1082401">
      <xmlPr mapId="1" xpath="/GFI-IZD-POD/IPK-GFI-IZD-POD_1000344/P1082401" xmlDataType="decimal"/>
    </xmlCellPr>
  </singleXmlCell>
  <singleXmlCell id="1293" r="W49" connectionId="0">
    <xmlCellPr id="1" uniqueName="P1082403">
      <xmlPr mapId="1" xpath="/GFI-IZD-POD/IPK-GFI-IZD-POD_1000344/P1082403" xmlDataType="decimal"/>
    </xmlCellPr>
  </singleXmlCell>
  <singleXmlCell id="1294" r="H50" connectionId="0">
    <xmlCellPr id="1" uniqueName="P1080128">
      <xmlPr mapId="1" xpath="/GFI-IZD-POD/IPK-GFI-IZD-POD_1000344/P1080128" xmlDataType="decimal"/>
    </xmlCellPr>
  </singleXmlCell>
  <singleXmlCell id="1295" r="I50" connectionId="0">
    <xmlCellPr id="1" uniqueName="P1080129">
      <xmlPr mapId="1" xpath="/GFI-IZD-POD/IPK-GFI-IZD-POD_1000344/P1080129" xmlDataType="decimal"/>
    </xmlCellPr>
  </singleXmlCell>
  <singleXmlCell id="1296" r="J50" connectionId="0">
    <xmlCellPr id="1" uniqueName="P1080130">
      <xmlPr mapId="1" xpath="/GFI-IZD-POD/IPK-GFI-IZD-POD_1000344/P1080130" xmlDataType="decimal"/>
    </xmlCellPr>
  </singleXmlCell>
  <singleXmlCell id="1297" r="K50" connectionId="0">
    <xmlCellPr id="1" uniqueName="P1080131">
      <xmlPr mapId="1" xpath="/GFI-IZD-POD/IPK-GFI-IZD-POD_1000344/P1080131" xmlDataType="decimal"/>
    </xmlCellPr>
  </singleXmlCell>
  <singleXmlCell id="1298" r="L50" connectionId="0">
    <xmlCellPr id="1" uniqueName="P1080132">
      <xmlPr mapId="1" xpath="/GFI-IZD-POD/IPK-GFI-IZD-POD_1000344/P1080132" xmlDataType="decimal"/>
    </xmlCellPr>
  </singleXmlCell>
  <singleXmlCell id="1299" r="M50" connectionId="0">
    <xmlCellPr id="1" uniqueName="P1080133">
      <xmlPr mapId="1" xpath="/GFI-IZD-POD/IPK-GFI-IZD-POD_1000344/P1080133" xmlDataType="decimal"/>
    </xmlCellPr>
  </singleXmlCell>
  <singleXmlCell id="1300" r="N50" connectionId="0">
    <xmlCellPr id="1" uniqueName="P1080134">
      <xmlPr mapId="1" xpath="/GFI-IZD-POD/IPK-GFI-IZD-POD_1000344/P1080134" xmlDataType="decimal"/>
    </xmlCellPr>
  </singleXmlCell>
  <singleXmlCell id="1301" r="O50" connectionId="0">
    <xmlCellPr id="1" uniqueName="P1080135">
      <xmlPr mapId="1" xpath="/GFI-IZD-POD/IPK-GFI-IZD-POD_1000344/P1080135" xmlDataType="decimal"/>
    </xmlCellPr>
  </singleXmlCell>
  <singleXmlCell id="1302" r="P50" connectionId="0">
    <xmlCellPr id="1" uniqueName="P1082406">
      <xmlPr mapId="1" xpath="/GFI-IZD-POD/IPK-GFI-IZD-POD_1000344/P1082406" xmlDataType="decimal"/>
    </xmlCellPr>
  </singleXmlCell>
  <singleXmlCell id="1303" r="Q50" connectionId="0">
    <xmlCellPr id="1" uniqueName="P1082408">
      <xmlPr mapId="1" xpath="/GFI-IZD-POD/IPK-GFI-IZD-POD_1000344/P1082408" xmlDataType="decimal"/>
    </xmlCellPr>
  </singleXmlCell>
  <singleXmlCell id="1304" r="R50" connectionId="0">
    <xmlCellPr id="1" uniqueName="P1082410">
      <xmlPr mapId="1" xpath="/GFI-IZD-POD/IPK-GFI-IZD-POD_1000344/P1082410" xmlDataType="decimal"/>
    </xmlCellPr>
  </singleXmlCell>
  <singleXmlCell id="1305" r="S50" connectionId="0">
    <xmlCellPr id="1" uniqueName="P1082412">
      <xmlPr mapId="1" xpath="/GFI-IZD-POD/IPK-GFI-IZD-POD_1000344/P1082412" xmlDataType="decimal"/>
    </xmlCellPr>
  </singleXmlCell>
  <singleXmlCell id="1306" r="T50" connectionId="0">
    <xmlCellPr id="1" uniqueName="P1082415">
      <xmlPr mapId="1" xpath="/GFI-IZD-POD/IPK-GFI-IZD-POD_1000344/P1082415" xmlDataType="decimal"/>
    </xmlCellPr>
  </singleXmlCell>
  <singleXmlCell id="1307" r="U50" connectionId="0">
    <xmlCellPr id="1" uniqueName="P1082416">
      <xmlPr mapId="1" xpath="/GFI-IZD-POD/IPK-GFI-IZD-POD_1000344/P1082416" xmlDataType="decimal"/>
    </xmlCellPr>
  </singleXmlCell>
  <singleXmlCell id="1308" r="V50" connectionId="0">
    <xmlCellPr id="1" uniqueName="P1082317">
      <xmlPr mapId="1" xpath="/GFI-IZD-POD/IPK-GFI-IZD-POD_1000344/P1082317" xmlDataType="decimal"/>
    </xmlCellPr>
  </singleXmlCell>
  <singleXmlCell id="1309" r="W50" connectionId="0">
    <xmlCellPr id="1" uniqueName="P1082417">
      <xmlPr mapId="1" xpath="/GFI-IZD-POD/IPK-GFI-IZD-POD_1000344/P1082417" xmlDataType="decimal"/>
    </xmlCellPr>
  </singleXmlCell>
  <singleXmlCell id="1310" r="H51" connectionId="0">
    <xmlCellPr id="1" uniqueName="P1080136">
      <xmlPr mapId="1" xpath="/GFI-IZD-POD/IPK-GFI-IZD-POD_1000344/P1080136" xmlDataType="decimal"/>
    </xmlCellPr>
  </singleXmlCell>
  <singleXmlCell id="1311" r="I51" connectionId="0">
    <xmlCellPr id="1" uniqueName="P1080137">
      <xmlPr mapId="1" xpath="/GFI-IZD-POD/IPK-GFI-IZD-POD_1000344/P1080137" xmlDataType="decimal"/>
    </xmlCellPr>
  </singleXmlCell>
  <singleXmlCell id="1312" r="J51" connectionId="0">
    <xmlCellPr id="1" uniqueName="P1080138">
      <xmlPr mapId="1" xpath="/GFI-IZD-POD/IPK-GFI-IZD-POD_1000344/P1080138" xmlDataType="decimal"/>
    </xmlCellPr>
  </singleXmlCell>
  <singleXmlCell id="1313" r="K51" connectionId="0">
    <xmlCellPr id="1" uniqueName="P1080139">
      <xmlPr mapId="1" xpath="/GFI-IZD-POD/IPK-GFI-IZD-POD_1000344/P1080139" xmlDataType="decimal"/>
    </xmlCellPr>
  </singleXmlCell>
  <singleXmlCell id="1314" r="L51" connectionId="0">
    <xmlCellPr id="1" uniqueName="P1080140">
      <xmlPr mapId="1" xpath="/GFI-IZD-POD/IPK-GFI-IZD-POD_1000344/P1080140" xmlDataType="decimal"/>
    </xmlCellPr>
  </singleXmlCell>
  <singleXmlCell id="1315" r="M51" connectionId="0">
    <xmlCellPr id="1" uniqueName="P1080141">
      <xmlPr mapId="1" xpath="/GFI-IZD-POD/IPK-GFI-IZD-POD_1000344/P1080141" xmlDataType="decimal"/>
    </xmlCellPr>
  </singleXmlCell>
  <singleXmlCell id="1316" r="N51" connectionId="0">
    <xmlCellPr id="1" uniqueName="P1080142">
      <xmlPr mapId="1" xpath="/GFI-IZD-POD/IPK-GFI-IZD-POD_1000344/P1080142" xmlDataType="decimal"/>
    </xmlCellPr>
  </singleXmlCell>
  <singleXmlCell id="1317" r="O51" connectionId="0">
    <xmlCellPr id="1" uniqueName="P1080143">
      <xmlPr mapId="1" xpath="/GFI-IZD-POD/IPK-GFI-IZD-POD_1000344/P1080143" xmlDataType="decimal"/>
    </xmlCellPr>
  </singleXmlCell>
  <singleXmlCell id="1318" r="P51" connectionId="0">
    <xmlCellPr id="1" uniqueName="P1082418">
      <xmlPr mapId="1" xpath="/GFI-IZD-POD/IPK-GFI-IZD-POD_1000344/P1082418" xmlDataType="decimal"/>
    </xmlCellPr>
  </singleXmlCell>
  <singleXmlCell id="1319" r="Q51" connectionId="0">
    <xmlCellPr id="1" uniqueName="P1082419">
      <xmlPr mapId="1" xpath="/GFI-IZD-POD/IPK-GFI-IZD-POD_1000344/P1082419" xmlDataType="decimal"/>
    </xmlCellPr>
  </singleXmlCell>
  <singleXmlCell id="1320" r="R51" connectionId="0">
    <xmlCellPr id="1" uniqueName="P1082420">
      <xmlPr mapId="1" xpath="/GFI-IZD-POD/IPK-GFI-IZD-POD_1000344/P1082420" xmlDataType="decimal"/>
    </xmlCellPr>
  </singleXmlCell>
  <singleXmlCell id="1321" r="S51" connectionId="0">
    <xmlCellPr id="1" uniqueName="P1082422">
      <xmlPr mapId="1" xpath="/GFI-IZD-POD/IPK-GFI-IZD-POD_1000344/P1082422" xmlDataType="decimal"/>
    </xmlCellPr>
  </singleXmlCell>
  <singleXmlCell id="1322" r="T51" connectionId="0">
    <xmlCellPr id="1" uniqueName="P1082423">
      <xmlPr mapId="1" xpath="/GFI-IZD-POD/IPK-GFI-IZD-POD_1000344/P1082423" xmlDataType="decimal"/>
    </xmlCellPr>
  </singleXmlCell>
  <singleXmlCell id="1323" r="U51" connectionId="0">
    <xmlCellPr id="1" uniqueName="P1082425">
      <xmlPr mapId="1" xpath="/GFI-IZD-POD/IPK-GFI-IZD-POD_1000344/P1082425" xmlDataType="decimal"/>
    </xmlCellPr>
  </singleXmlCell>
  <singleXmlCell id="1324" r="V51" connectionId="0">
    <xmlCellPr id="1" uniqueName="P1082428">
      <xmlPr mapId="1" xpath="/GFI-IZD-POD/IPK-GFI-IZD-POD_1000344/P1082428" xmlDataType="decimal"/>
    </xmlCellPr>
  </singleXmlCell>
  <singleXmlCell id="1325" r="W51" connectionId="0">
    <xmlCellPr id="1" uniqueName="P1082320">
      <xmlPr mapId="1" xpath="/GFI-IZD-POD/IPK-GFI-IZD-POD_1000344/P1082320" xmlDataType="decimal"/>
    </xmlCellPr>
  </singleXmlCell>
  <singleXmlCell id="1326" r="H52" connectionId="0">
    <xmlCellPr id="1" uniqueName="P1080144">
      <xmlPr mapId="1" xpath="/GFI-IZD-POD/IPK-GFI-IZD-POD_1000344/P1080144" xmlDataType="decimal"/>
    </xmlCellPr>
  </singleXmlCell>
  <singleXmlCell id="1327" r="I52" connectionId="0">
    <xmlCellPr id="1" uniqueName="P1080145">
      <xmlPr mapId="1" xpath="/GFI-IZD-POD/IPK-GFI-IZD-POD_1000344/P1080145" xmlDataType="decimal"/>
    </xmlCellPr>
  </singleXmlCell>
  <singleXmlCell id="1328" r="J52" connectionId="0">
    <xmlCellPr id="1" uniqueName="P1080146">
      <xmlPr mapId="1" xpath="/GFI-IZD-POD/IPK-GFI-IZD-POD_1000344/P1080146" xmlDataType="decimal"/>
    </xmlCellPr>
  </singleXmlCell>
  <singleXmlCell id="1329" r="K52" connectionId="0">
    <xmlCellPr id="1" uniqueName="P1080147">
      <xmlPr mapId="1" xpath="/GFI-IZD-POD/IPK-GFI-IZD-POD_1000344/P1080147" xmlDataType="decimal"/>
    </xmlCellPr>
  </singleXmlCell>
  <singleXmlCell id="1330" r="L52" connectionId="0">
    <xmlCellPr id="1" uniqueName="P1080148">
      <xmlPr mapId="1" xpath="/GFI-IZD-POD/IPK-GFI-IZD-POD_1000344/P1080148" xmlDataType="decimal"/>
    </xmlCellPr>
  </singleXmlCell>
  <singleXmlCell id="1331" r="M52" connectionId="0">
    <xmlCellPr id="1" uniqueName="P1080149">
      <xmlPr mapId="1" xpath="/GFI-IZD-POD/IPK-GFI-IZD-POD_1000344/P1080149" xmlDataType="decimal"/>
    </xmlCellPr>
  </singleXmlCell>
  <singleXmlCell id="1332" r="N52" connectionId="0">
    <xmlCellPr id="1" uniqueName="P1080150">
      <xmlPr mapId="1" xpath="/GFI-IZD-POD/IPK-GFI-IZD-POD_1000344/P1080150" xmlDataType="decimal"/>
    </xmlCellPr>
  </singleXmlCell>
  <singleXmlCell id="1333" r="O52" connectionId="0">
    <xmlCellPr id="1" uniqueName="P1080397">
      <xmlPr mapId="1" xpath="/GFI-IZD-POD/IPK-GFI-IZD-POD_1000344/P1080397" xmlDataType="decimal"/>
    </xmlCellPr>
  </singleXmlCell>
  <singleXmlCell id="1334" r="P52" connectionId="0">
    <xmlCellPr id="1" uniqueName="P1082429">
      <xmlPr mapId="1" xpath="/GFI-IZD-POD/IPK-GFI-IZD-POD_1000344/P1082429" xmlDataType="decimal"/>
    </xmlCellPr>
  </singleXmlCell>
  <singleXmlCell id="1335" r="Q52" connectionId="0">
    <xmlCellPr id="1" uniqueName="P1082447">
      <xmlPr mapId="1" xpath="/GFI-IZD-POD/IPK-GFI-IZD-POD_1000344/P1082447" xmlDataType="decimal"/>
    </xmlCellPr>
  </singleXmlCell>
  <singleXmlCell id="1336" r="R52" connectionId="0">
    <xmlCellPr id="1" uniqueName="P1082450">
      <xmlPr mapId="1" xpath="/GFI-IZD-POD/IPK-GFI-IZD-POD_1000344/P1082450" xmlDataType="decimal"/>
    </xmlCellPr>
  </singleXmlCell>
  <singleXmlCell id="1337" r="S52" connectionId="0">
    <xmlCellPr id="1" uniqueName="P1082453">
      <xmlPr mapId="1" xpath="/GFI-IZD-POD/IPK-GFI-IZD-POD_1000344/P1082453" xmlDataType="decimal"/>
    </xmlCellPr>
  </singleXmlCell>
  <singleXmlCell id="1338" r="T52" connectionId="0">
    <xmlCellPr id="1" uniqueName="P1082455">
      <xmlPr mapId="1" xpath="/GFI-IZD-POD/IPK-GFI-IZD-POD_1000344/P1082455" xmlDataType="decimal"/>
    </xmlCellPr>
  </singleXmlCell>
  <singleXmlCell id="1339" r="U52" connectionId="0">
    <xmlCellPr id="1" uniqueName="P1082458">
      <xmlPr mapId="1" xpath="/GFI-IZD-POD/IPK-GFI-IZD-POD_1000344/P1082458" xmlDataType="decimal"/>
    </xmlCellPr>
  </singleXmlCell>
  <singleXmlCell id="1340" r="V52" connectionId="0">
    <xmlCellPr id="1" uniqueName="P1082460">
      <xmlPr mapId="1" xpath="/GFI-IZD-POD/IPK-GFI-IZD-POD_1000344/P1082460" xmlDataType="decimal"/>
    </xmlCellPr>
  </singleXmlCell>
  <singleXmlCell id="1341" r="W52" connectionId="0">
    <xmlCellPr id="1" uniqueName="P1082461">
      <xmlPr mapId="1" xpath="/GFI-IZD-POD/IPK-GFI-IZD-POD_1000344/P1082461" xmlDataType="decimal"/>
    </xmlCellPr>
  </singleXmlCell>
  <singleXmlCell id="1342" r="H53" connectionId="0">
    <xmlCellPr id="1" uniqueName="P1080398">
      <xmlPr mapId="1" xpath="/GFI-IZD-POD/IPK-GFI-IZD-POD_1000344/P1080398" xmlDataType="decimal"/>
    </xmlCellPr>
  </singleXmlCell>
  <singleXmlCell id="1343" r="I53" connectionId="0">
    <xmlCellPr id="1" uniqueName="P1080399">
      <xmlPr mapId="1" xpath="/GFI-IZD-POD/IPK-GFI-IZD-POD_1000344/P1080399" xmlDataType="decimal"/>
    </xmlCellPr>
  </singleXmlCell>
  <singleXmlCell id="1344" r="J53" connectionId="0">
    <xmlCellPr id="1" uniqueName="P1080586">
      <xmlPr mapId="1" xpath="/GFI-IZD-POD/IPK-GFI-IZD-POD_1000344/P1080586" xmlDataType="decimal"/>
    </xmlCellPr>
  </singleXmlCell>
  <singleXmlCell id="1345" r="K53" connectionId="0">
    <xmlCellPr id="1" uniqueName="P1080587">
      <xmlPr mapId="1" xpath="/GFI-IZD-POD/IPK-GFI-IZD-POD_1000344/P1080587" xmlDataType="decimal"/>
    </xmlCellPr>
  </singleXmlCell>
  <singleXmlCell id="1346" r="L53" connectionId="0">
    <xmlCellPr id="1" uniqueName="P1080588">
      <xmlPr mapId="1" xpath="/GFI-IZD-POD/IPK-GFI-IZD-POD_1000344/P1080588" xmlDataType="decimal"/>
    </xmlCellPr>
  </singleXmlCell>
  <singleXmlCell id="1347" r="M53" connectionId="0">
    <xmlCellPr id="1" uniqueName="P1080589">
      <xmlPr mapId="1" xpath="/GFI-IZD-POD/IPK-GFI-IZD-POD_1000344/P1080589" xmlDataType="decimal"/>
    </xmlCellPr>
  </singleXmlCell>
  <singleXmlCell id="1348" r="N53" connectionId="0">
    <xmlCellPr id="1" uniqueName="P1080590">
      <xmlPr mapId="1" xpath="/GFI-IZD-POD/IPK-GFI-IZD-POD_1000344/P1080590" xmlDataType="decimal"/>
    </xmlCellPr>
  </singleXmlCell>
  <singleXmlCell id="1349" r="O53" connectionId="0">
    <xmlCellPr id="1" uniqueName="P1080591">
      <xmlPr mapId="1" xpath="/GFI-IZD-POD/IPK-GFI-IZD-POD_1000344/P1080591" xmlDataType="decimal"/>
    </xmlCellPr>
  </singleXmlCell>
  <singleXmlCell id="1350" r="P53" connectionId="0">
    <xmlCellPr id="1" uniqueName="P1082462">
      <xmlPr mapId="1" xpath="/GFI-IZD-POD/IPK-GFI-IZD-POD_1000344/P1082462" xmlDataType="decimal"/>
    </xmlCellPr>
  </singleXmlCell>
  <singleXmlCell id="1351" r="Q53" connectionId="0">
    <xmlCellPr id="1" uniqueName="P1082430">
      <xmlPr mapId="1" xpath="/GFI-IZD-POD/IPK-GFI-IZD-POD_1000344/P1082430" xmlDataType="decimal"/>
    </xmlCellPr>
  </singleXmlCell>
  <singleXmlCell id="1352" r="R53" connectionId="0">
    <xmlCellPr id="1" uniqueName="P1082463">
      <xmlPr mapId="1" xpath="/GFI-IZD-POD/IPK-GFI-IZD-POD_1000344/P1082463" xmlDataType="decimal"/>
    </xmlCellPr>
  </singleXmlCell>
  <singleXmlCell id="1353" r="S53" connectionId="0">
    <xmlCellPr id="1" uniqueName="P1082464">
      <xmlPr mapId="1" xpath="/GFI-IZD-POD/IPK-GFI-IZD-POD_1000344/P1082464" xmlDataType="decimal"/>
    </xmlCellPr>
  </singleXmlCell>
  <singleXmlCell id="1354" r="T53" connectionId="0">
    <xmlCellPr id="1" uniqueName="P1082465">
      <xmlPr mapId="1" xpath="/GFI-IZD-POD/IPK-GFI-IZD-POD_1000344/P1082465" xmlDataType="decimal"/>
    </xmlCellPr>
  </singleXmlCell>
  <singleXmlCell id="1355" r="U53" connectionId="0">
    <xmlCellPr id="1" uniqueName="P1082466">
      <xmlPr mapId="1" xpath="/GFI-IZD-POD/IPK-GFI-IZD-POD_1000344/P1082466" xmlDataType="decimal"/>
    </xmlCellPr>
  </singleXmlCell>
  <singleXmlCell id="1356" r="V53" connectionId="0">
    <xmlCellPr id="1" uniqueName="P1082467">
      <xmlPr mapId="1" xpath="/GFI-IZD-POD/IPK-GFI-IZD-POD_1000344/P1082467" xmlDataType="decimal"/>
    </xmlCellPr>
  </singleXmlCell>
  <singleXmlCell id="1357" r="W53" connectionId="0">
    <xmlCellPr id="1" uniqueName="P1082468">
      <xmlPr mapId="1" xpath="/GFI-IZD-POD/IPK-GFI-IZD-POD_1000344/P1082468" xmlDataType="decimal"/>
    </xmlCellPr>
  </singleXmlCell>
  <singleXmlCell id="1358" r="H54" connectionId="0">
    <xmlCellPr id="1" uniqueName="P1080692">
      <xmlPr mapId="1" xpath="/GFI-IZD-POD/IPK-GFI-IZD-POD_1000344/P1080692" xmlDataType="decimal"/>
    </xmlCellPr>
  </singleXmlCell>
  <singleXmlCell id="1359" r="I54" connectionId="0">
    <xmlCellPr id="1" uniqueName="P1080693">
      <xmlPr mapId="1" xpath="/GFI-IZD-POD/IPK-GFI-IZD-POD_1000344/P1080693" xmlDataType="decimal"/>
    </xmlCellPr>
  </singleXmlCell>
  <singleXmlCell id="1360" r="J54" connectionId="0">
    <xmlCellPr id="1" uniqueName="P1080694">
      <xmlPr mapId="1" xpath="/GFI-IZD-POD/IPK-GFI-IZD-POD_1000344/P1080694" xmlDataType="decimal"/>
    </xmlCellPr>
  </singleXmlCell>
  <singleXmlCell id="1361" r="K54" connectionId="0">
    <xmlCellPr id="1" uniqueName="P1080779">
      <xmlPr mapId="1" xpath="/GFI-IZD-POD/IPK-GFI-IZD-POD_1000344/P1080779" xmlDataType="decimal"/>
    </xmlCellPr>
  </singleXmlCell>
  <singleXmlCell id="1362" r="L54" connectionId="0">
    <xmlCellPr id="1" uniqueName="P1080780">
      <xmlPr mapId="1" xpath="/GFI-IZD-POD/IPK-GFI-IZD-POD_1000344/P1080780" xmlDataType="decimal"/>
    </xmlCellPr>
  </singleXmlCell>
  <singleXmlCell id="1363" r="M54" connectionId="0">
    <xmlCellPr id="1" uniqueName="P1080781">
      <xmlPr mapId="1" xpath="/GFI-IZD-POD/IPK-GFI-IZD-POD_1000344/P1080781" xmlDataType="decimal"/>
    </xmlCellPr>
  </singleXmlCell>
  <singleXmlCell id="1364" r="N54" connectionId="0">
    <xmlCellPr id="1" uniqueName="P1080782">
      <xmlPr mapId="1" xpath="/GFI-IZD-POD/IPK-GFI-IZD-POD_1000344/P1080782" xmlDataType="decimal"/>
    </xmlCellPr>
  </singleXmlCell>
  <singleXmlCell id="1365" r="O54" connectionId="0">
    <xmlCellPr id="1" uniqueName="P1080783">
      <xmlPr mapId="1" xpath="/GFI-IZD-POD/IPK-GFI-IZD-POD_1000344/P1080783" xmlDataType="decimal"/>
    </xmlCellPr>
  </singleXmlCell>
  <singleXmlCell id="1366" r="P54" connectionId="0">
    <xmlCellPr id="1" uniqueName="P1082469">
      <xmlPr mapId="1" xpath="/GFI-IZD-POD/IPK-GFI-IZD-POD_1000344/P1082469" xmlDataType="decimal"/>
    </xmlCellPr>
  </singleXmlCell>
  <singleXmlCell id="1367" r="Q54" connectionId="0">
    <xmlCellPr id="1" uniqueName="P1082470">
      <xmlPr mapId="1" xpath="/GFI-IZD-POD/IPK-GFI-IZD-POD_1000344/P1082470" xmlDataType="decimal"/>
    </xmlCellPr>
  </singleXmlCell>
  <singleXmlCell id="1368" r="R54" connectionId="0">
    <xmlCellPr id="1" uniqueName="P1082433">
      <xmlPr mapId="1" xpath="/GFI-IZD-POD/IPK-GFI-IZD-POD_1000344/P1082433" xmlDataType="decimal"/>
    </xmlCellPr>
  </singleXmlCell>
  <singleXmlCell id="1369" r="S54" connectionId="0">
    <xmlCellPr id="1" uniqueName="P1082471">
      <xmlPr mapId="1" xpath="/GFI-IZD-POD/IPK-GFI-IZD-POD_1000344/P1082471" xmlDataType="decimal"/>
    </xmlCellPr>
  </singleXmlCell>
  <singleXmlCell id="1370" r="T54" connectionId="0">
    <xmlCellPr id="1" uniqueName="P1082472">
      <xmlPr mapId="1" xpath="/GFI-IZD-POD/IPK-GFI-IZD-POD_1000344/P1082472" xmlDataType="decimal"/>
    </xmlCellPr>
  </singleXmlCell>
  <singleXmlCell id="1371" r="U54" connectionId="0">
    <xmlCellPr id="1" uniqueName="P1082473">
      <xmlPr mapId="1" xpath="/GFI-IZD-POD/IPK-GFI-IZD-POD_1000344/P1082473" xmlDataType="decimal"/>
    </xmlCellPr>
  </singleXmlCell>
  <singleXmlCell id="1372" r="V54" connectionId="0">
    <xmlCellPr id="1" uniqueName="P1082474">
      <xmlPr mapId="1" xpath="/GFI-IZD-POD/IPK-GFI-IZD-POD_1000344/P1082474" xmlDataType="decimal"/>
    </xmlCellPr>
  </singleXmlCell>
  <singleXmlCell id="1373" r="W54" connectionId="0">
    <xmlCellPr id="1" uniqueName="P1082475">
      <xmlPr mapId="1" xpath="/GFI-IZD-POD/IPK-GFI-IZD-POD_1000344/P1082475" xmlDataType="decimal"/>
    </xmlCellPr>
  </singleXmlCell>
  <singleXmlCell id="1374" r="H55" connectionId="0">
    <xmlCellPr id="1" uniqueName="P1080784">
      <xmlPr mapId="1" xpath="/GFI-IZD-POD/IPK-GFI-IZD-POD_1000344/P1080784" xmlDataType="decimal"/>
    </xmlCellPr>
  </singleXmlCell>
  <singleXmlCell id="1375" r="I55" connectionId="0">
    <xmlCellPr id="1" uniqueName="P1080785">
      <xmlPr mapId="1" xpath="/GFI-IZD-POD/IPK-GFI-IZD-POD_1000344/P1080785" xmlDataType="decimal"/>
    </xmlCellPr>
  </singleXmlCell>
  <singleXmlCell id="1376" r="J55" connectionId="0">
    <xmlCellPr id="1" uniqueName="P1080786">
      <xmlPr mapId="1" xpath="/GFI-IZD-POD/IPK-GFI-IZD-POD_1000344/P1080786" xmlDataType="decimal"/>
    </xmlCellPr>
  </singleXmlCell>
  <singleXmlCell id="1377" r="K55" connectionId="0">
    <xmlCellPr id="1" uniqueName="P1081033">
      <xmlPr mapId="1" xpath="/GFI-IZD-POD/IPK-GFI-IZD-POD_1000344/P1081033" xmlDataType="decimal"/>
    </xmlCellPr>
  </singleXmlCell>
  <singleXmlCell id="1378" r="L55" connectionId="0">
    <xmlCellPr id="1" uniqueName="P1081034">
      <xmlPr mapId="1" xpath="/GFI-IZD-POD/IPK-GFI-IZD-POD_1000344/P1081034" xmlDataType="decimal"/>
    </xmlCellPr>
  </singleXmlCell>
  <singleXmlCell id="1379" r="M55" connectionId="0">
    <xmlCellPr id="1" uniqueName="P1081035">
      <xmlPr mapId="1" xpath="/GFI-IZD-POD/IPK-GFI-IZD-POD_1000344/P1081035" xmlDataType="decimal"/>
    </xmlCellPr>
  </singleXmlCell>
  <singleXmlCell id="1380" r="N55" connectionId="0">
    <xmlCellPr id="1" uniqueName="P1081222">
      <xmlPr mapId="1" xpath="/GFI-IZD-POD/IPK-GFI-IZD-POD_1000344/P1081222" xmlDataType="decimal"/>
    </xmlCellPr>
  </singleXmlCell>
  <singleXmlCell id="1381" r="O55" connectionId="0">
    <xmlCellPr id="1" uniqueName="P1081223">
      <xmlPr mapId="1" xpath="/GFI-IZD-POD/IPK-GFI-IZD-POD_1000344/P1081223" xmlDataType="decimal"/>
    </xmlCellPr>
  </singleXmlCell>
  <singleXmlCell id="1382" r="P55" connectionId="0">
    <xmlCellPr id="1" uniqueName="P1082477">
      <xmlPr mapId="1" xpath="/GFI-IZD-POD/IPK-GFI-IZD-POD_1000344/P1082477" xmlDataType="decimal"/>
    </xmlCellPr>
  </singleXmlCell>
  <singleXmlCell id="1383" r="Q55" connectionId="0">
    <xmlCellPr id="1" uniqueName="P1082480">
      <xmlPr mapId="1" xpath="/GFI-IZD-POD/IPK-GFI-IZD-POD_1000344/P1082480" xmlDataType="decimal"/>
    </xmlCellPr>
  </singleXmlCell>
  <singleXmlCell id="1384" r="R55" connectionId="0">
    <xmlCellPr id="1" uniqueName="P1082482">
      <xmlPr mapId="1" xpath="/GFI-IZD-POD/IPK-GFI-IZD-POD_1000344/P1082482" xmlDataType="decimal"/>
    </xmlCellPr>
  </singleXmlCell>
  <singleXmlCell id="1385" r="S55" connectionId="0">
    <xmlCellPr id="1" uniqueName="P1082435">
      <xmlPr mapId="1" xpath="/GFI-IZD-POD/IPK-GFI-IZD-POD_1000344/P1082435" xmlDataType="decimal"/>
    </xmlCellPr>
  </singleXmlCell>
  <singleXmlCell id="1386" r="T55" connectionId="0">
    <xmlCellPr id="1" uniqueName="P1082484">
      <xmlPr mapId="1" xpath="/GFI-IZD-POD/IPK-GFI-IZD-POD_1000344/P1082484" xmlDataType="decimal"/>
    </xmlCellPr>
  </singleXmlCell>
  <singleXmlCell id="1387" r="U55" connectionId="0">
    <xmlCellPr id="1" uniqueName="P1082487">
      <xmlPr mapId="1" xpath="/GFI-IZD-POD/IPK-GFI-IZD-POD_1000344/P1082487" xmlDataType="decimal"/>
    </xmlCellPr>
  </singleXmlCell>
  <singleXmlCell id="1388" r="V55" connectionId="0">
    <xmlCellPr id="1" uniqueName="P1082488">
      <xmlPr mapId="1" xpath="/GFI-IZD-POD/IPK-GFI-IZD-POD_1000344/P1082488" xmlDataType="decimal"/>
    </xmlCellPr>
  </singleXmlCell>
  <singleXmlCell id="1389" r="W55" connectionId="0">
    <xmlCellPr id="1" uniqueName="P1082490">
      <xmlPr mapId="1" xpath="/GFI-IZD-POD/IPK-GFI-IZD-POD_1000344/P1082490" xmlDataType="decimal"/>
    </xmlCellPr>
  </singleXmlCell>
  <singleXmlCell id="1390" r="H56" connectionId="0">
    <xmlCellPr id="1" uniqueName="P1081224">
      <xmlPr mapId="1" xpath="/GFI-IZD-POD/IPK-GFI-IZD-POD_1000344/P1081224" xmlDataType="decimal"/>
    </xmlCellPr>
  </singleXmlCell>
  <singleXmlCell id="1391" r="I56" connectionId="0">
    <xmlCellPr id="1" uniqueName="P1081225">
      <xmlPr mapId="1" xpath="/GFI-IZD-POD/IPK-GFI-IZD-POD_1000344/P1081225" xmlDataType="decimal"/>
    </xmlCellPr>
  </singleXmlCell>
  <singleXmlCell id="1392" r="J56" connectionId="0">
    <xmlCellPr id="1" uniqueName="P1081326">
      <xmlPr mapId="1" xpath="/GFI-IZD-POD/IPK-GFI-IZD-POD_1000344/P1081326" xmlDataType="decimal"/>
    </xmlCellPr>
  </singleXmlCell>
  <singleXmlCell id="1393" r="K56" connectionId="0">
    <xmlCellPr id="1" uniqueName="P1081327">
      <xmlPr mapId="1" xpath="/GFI-IZD-POD/IPK-GFI-IZD-POD_1000344/P1081327" xmlDataType="decimal"/>
    </xmlCellPr>
  </singleXmlCell>
  <singleXmlCell id="1394" r="L56" connectionId="0">
    <xmlCellPr id="1" uniqueName="P1081328">
      <xmlPr mapId="1" xpath="/GFI-IZD-POD/IPK-GFI-IZD-POD_1000344/P1081328" xmlDataType="decimal"/>
    </xmlCellPr>
  </singleXmlCell>
  <singleXmlCell id="1395" r="M56" connectionId="0">
    <xmlCellPr id="1" uniqueName="P1081413">
      <xmlPr mapId="1" xpath="/GFI-IZD-POD/IPK-GFI-IZD-POD_1000344/P1081413" xmlDataType="decimal"/>
    </xmlCellPr>
  </singleXmlCell>
  <singleXmlCell id="1396" r="N56" connectionId="0">
    <xmlCellPr id="1" uniqueName="P1081414">
      <xmlPr mapId="1" xpath="/GFI-IZD-POD/IPK-GFI-IZD-POD_1000344/P1081414" xmlDataType="decimal"/>
    </xmlCellPr>
  </singleXmlCell>
  <singleXmlCell id="1397" r="O56" connectionId="0">
    <xmlCellPr id="1" uniqueName="P1081415">
      <xmlPr mapId="1" xpath="/GFI-IZD-POD/IPK-GFI-IZD-POD_1000344/P1081415" xmlDataType="decimal"/>
    </xmlCellPr>
  </singleXmlCell>
  <singleXmlCell id="1398" r="P56" connectionId="0">
    <xmlCellPr id="1" uniqueName="P1082493">
      <xmlPr mapId="1" xpath="/GFI-IZD-POD/IPK-GFI-IZD-POD_1000344/P1082493" xmlDataType="decimal"/>
    </xmlCellPr>
  </singleXmlCell>
  <singleXmlCell id="1399" r="Q56" connectionId="0">
    <xmlCellPr id="1" uniqueName="P1082497">
      <xmlPr mapId="1" xpath="/GFI-IZD-POD/IPK-GFI-IZD-POD_1000344/P1082497" xmlDataType="decimal"/>
    </xmlCellPr>
  </singleXmlCell>
  <singleXmlCell id="1400" r="R56" connectionId="0">
    <xmlCellPr id="1" uniqueName="P1082498">
      <xmlPr mapId="1" xpath="/GFI-IZD-POD/IPK-GFI-IZD-POD_1000344/P1082498" xmlDataType="decimal"/>
    </xmlCellPr>
  </singleXmlCell>
  <singleXmlCell id="1401" r="S56" connectionId="0">
    <xmlCellPr id="1" uniqueName="P1082501">
      <xmlPr mapId="1" xpath="/GFI-IZD-POD/IPK-GFI-IZD-POD_1000344/P1082501" xmlDataType="decimal"/>
    </xmlCellPr>
  </singleXmlCell>
  <singleXmlCell id="1402" r="T56" connectionId="0">
    <xmlCellPr id="1" uniqueName="P1082437">
      <xmlPr mapId="1" xpath="/GFI-IZD-POD/IPK-GFI-IZD-POD_1000344/P1082437" xmlDataType="decimal"/>
    </xmlCellPr>
  </singleXmlCell>
  <singleXmlCell id="1403" r="U56" connectionId="0">
    <xmlCellPr id="1" uniqueName="P1082503">
      <xmlPr mapId="1" xpath="/GFI-IZD-POD/IPK-GFI-IZD-POD_1000344/P1082503" xmlDataType="decimal"/>
    </xmlCellPr>
  </singleXmlCell>
  <singleXmlCell id="1404" r="V56" connectionId="0">
    <xmlCellPr id="1" uniqueName="P1082505">
      <xmlPr mapId="1" xpath="/GFI-IZD-POD/IPK-GFI-IZD-POD_1000344/P1082505" xmlDataType="decimal"/>
    </xmlCellPr>
  </singleXmlCell>
  <singleXmlCell id="1405" r="W56" connectionId="0">
    <xmlCellPr id="1" uniqueName="P1082507">
      <xmlPr mapId="1" xpath="/GFI-IZD-POD/IPK-GFI-IZD-POD_1000344/P1082507" xmlDataType="decimal"/>
    </xmlCellPr>
  </singleXmlCell>
  <singleXmlCell id="1406" r="H57" connectionId="0">
    <xmlCellPr id="1" uniqueName="P1081416">
      <xmlPr mapId="1" xpath="/GFI-IZD-POD/IPK-GFI-IZD-POD_1000344/P1081416" xmlDataType="decimal"/>
    </xmlCellPr>
  </singleXmlCell>
  <singleXmlCell id="1407" r="I57" connectionId="0">
    <xmlCellPr id="1" uniqueName="P1081501">
      <xmlPr mapId="1" xpath="/GFI-IZD-POD/IPK-GFI-IZD-POD_1000344/P1081501" xmlDataType="decimal"/>
    </xmlCellPr>
  </singleXmlCell>
  <singleXmlCell id="1408" r="J57" connectionId="0">
    <xmlCellPr id="1" uniqueName="P1081502">
      <xmlPr mapId="1" xpath="/GFI-IZD-POD/IPK-GFI-IZD-POD_1000344/P1081502" xmlDataType="decimal"/>
    </xmlCellPr>
  </singleXmlCell>
  <singleXmlCell id="1409" r="K57" connectionId="0">
    <xmlCellPr id="1" uniqueName="P1081503">
      <xmlPr mapId="1" xpath="/GFI-IZD-POD/IPK-GFI-IZD-POD_1000344/P1081503" xmlDataType="decimal"/>
    </xmlCellPr>
  </singleXmlCell>
  <singleXmlCell id="1410" r="L57" connectionId="0">
    <xmlCellPr id="1" uniqueName="P1081504">
      <xmlPr mapId="1" xpath="/GFI-IZD-POD/IPK-GFI-IZD-POD_1000344/P1081504" xmlDataType="decimal"/>
    </xmlCellPr>
  </singleXmlCell>
  <singleXmlCell id="1411" r="M57" connectionId="0">
    <xmlCellPr id="1" uniqueName="P1081505">
      <xmlPr mapId="1" xpath="/GFI-IZD-POD/IPK-GFI-IZD-POD_1000344/P1081505" xmlDataType="decimal"/>
    </xmlCellPr>
  </singleXmlCell>
  <singleXmlCell id="1412" r="N57" connectionId="0">
    <xmlCellPr id="1" uniqueName="P1081506">
      <xmlPr mapId="1" xpath="/GFI-IZD-POD/IPK-GFI-IZD-POD_1000344/P1081506" xmlDataType="decimal"/>
    </xmlCellPr>
  </singleXmlCell>
  <singleXmlCell id="1413" r="O57" connectionId="0">
    <xmlCellPr id="1" uniqueName="P1081507">
      <xmlPr mapId="1" xpath="/GFI-IZD-POD/IPK-GFI-IZD-POD_1000344/P1081507" xmlDataType="decimal"/>
    </xmlCellPr>
  </singleXmlCell>
  <singleXmlCell id="1414" r="P57" connectionId="0">
    <xmlCellPr id="1" uniqueName="P1082510">
      <xmlPr mapId="1" xpath="/GFI-IZD-POD/IPK-GFI-IZD-POD_1000344/P1082510" xmlDataType="decimal"/>
    </xmlCellPr>
  </singleXmlCell>
  <singleXmlCell id="1415" r="Q57" connectionId="0">
    <xmlCellPr id="1" uniqueName="P1082512">
      <xmlPr mapId="1" xpath="/GFI-IZD-POD/IPK-GFI-IZD-POD_1000344/P1082512" xmlDataType="decimal"/>
    </xmlCellPr>
  </singleXmlCell>
  <singleXmlCell id="1416" r="R57" connectionId="0">
    <xmlCellPr id="1" uniqueName="P1082514">
      <xmlPr mapId="1" xpath="/GFI-IZD-POD/IPK-GFI-IZD-POD_1000344/P1082514" xmlDataType="decimal"/>
    </xmlCellPr>
  </singleXmlCell>
  <singleXmlCell id="1417" r="S57" connectionId="0">
    <xmlCellPr id="1" uniqueName="P1082516">
      <xmlPr mapId="1" xpath="/GFI-IZD-POD/IPK-GFI-IZD-POD_1000344/P1082516" xmlDataType="decimal"/>
    </xmlCellPr>
  </singleXmlCell>
  <singleXmlCell id="1418" r="T57" connectionId="0">
    <xmlCellPr id="1" uniqueName="P1082519">
      <xmlPr mapId="1" xpath="/GFI-IZD-POD/IPK-GFI-IZD-POD_1000344/P1082519" xmlDataType="decimal"/>
    </xmlCellPr>
  </singleXmlCell>
  <singleXmlCell id="1419" r="U57" connectionId="0">
    <xmlCellPr id="1" uniqueName="P1082440">
      <xmlPr mapId="1" xpath="/GFI-IZD-POD/IPK-GFI-IZD-POD_1000344/P1082440" xmlDataType="decimal"/>
    </xmlCellPr>
  </singleXmlCell>
  <singleXmlCell id="1420" r="V57" connectionId="0">
    <xmlCellPr id="1" uniqueName="P1082521">
      <xmlPr mapId="1" xpath="/GFI-IZD-POD/IPK-GFI-IZD-POD_1000344/P1082521" xmlDataType="decimal"/>
    </xmlCellPr>
  </singleXmlCell>
  <singleXmlCell id="1421" r="W57" connectionId="0">
    <xmlCellPr id="1" uniqueName="P1082523">
      <xmlPr mapId="1" xpath="/GFI-IZD-POD/IPK-GFI-IZD-POD_1000344/P1082523" xmlDataType="decimal"/>
    </xmlCellPr>
  </singleXmlCell>
  <singleXmlCell id="1422" r="H59" connectionId="0">
    <xmlCellPr id="1" uniqueName="P1081508">
      <xmlPr mapId="1" xpath="/GFI-IZD-POD/IPK-GFI-IZD-POD_1000344/P1081508" xmlDataType="decimal"/>
    </xmlCellPr>
  </singleXmlCell>
  <singleXmlCell id="1423" r="I59" connectionId="0">
    <xmlCellPr id="1" uniqueName="P1081509">
      <xmlPr mapId="1" xpath="/GFI-IZD-POD/IPK-GFI-IZD-POD_1000344/P1081509" xmlDataType="decimal"/>
    </xmlCellPr>
  </singleXmlCell>
  <singleXmlCell id="1424" r="J59" connectionId="0">
    <xmlCellPr id="1" uniqueName="P1081510">
      <xmlPr mapId="1" xpath="/GFI-IZD-POD/IPK-GFI-IZD-POD_1000344/P1081510" xmlDataType="decimal"/>
    </xmlCellPr>
  </singleXmlCell>
  <singleXmlCell id="1425" r="K59" connectionId="0">
    <xmlCellPr id="1" uniqueName="P1081511">
      <xmlPr mapId="1" xpath="/GFI-IZD-POD/IPK-GFI-IZD-POD_1000344/P1081511" xmlDataType="decimal"/>
    </xmlCellPr>
  </singleXmlCell>
  <singleXmlCell id="1426" r="L59" connectionId="0">
    <xmlCellPr id="1" uniqueName="P1081512">
      <xmlPr mapId="1" xpath="/GFI-IZD-POD/IPK-GFI-IZD-POD_1000344/P1081512" xmlDataType="decimal"/>
    </xmlCellPr>
  </singleXmlCell>
  <singleXmlCell id="1427" r="M59" connectionId="0">
    <xmlCellPr id="1" uniqueName="P1081513">
      <xmlPr mapId="1" xpath="/GFI-IZD-POD/IPK-GFI-IZD-POD_1000344/P1081513" xmlDataType="decimal"/>
    </xmlCellPr>
  </singleXmlCell>
  <singleXmlCell id="1428" r="N59" connectionId="0">
    <xmlCellPr id="1" uniqueName="P1081514">
      <xmlPr mapId="1" xpath="/GFI-IZD-POD/IPK-GFI-IZD-POD_1000344/P1081514" xmlDataType="decimal"/>
    </xmlCellPr>
  </singleXmlCell>
  <singleXmlCell id="1429" r="O59" connectionId="0">
    <xmlCellPr id="1" uniqueName="P1081515">
      <xmlPr mapId="1" xpath="/GFI-IZD-POD/IPK-GFI-IZD-POD_1000344/P1081515" xmlDataType="decimal"/>
    </xmlCellPr>
  </singleXmlCell>
  <singleXmlCell id="1430" r="P59" connectionId="0">
    <xmlCellPr id="1" uniqueName="P1082525">
      <xmlPr mapId="1" xpath="/GFI-IZD-POD/IPK-GFI-IZD-POD_1000344/P1082525" xmlDataType="decimal"/>
    </xmlCellPr>
  </singleXmlCell>
  <singleXmlCell id="1431" r="Q59" connectionId="0">
    <xmlCellPr id="1" uniqueName="P1082527">
      <xmlPr mapId="1" xpath="/GFI-IZD-POD/IPK-GFI-IZD-POD_1000344/P1082527" xmlDataType="decimal"/>
    </xmlCellPr>
  </singleXmlCell>
  <singleXmlCell id="1432" r="R59" connectionId="0">
    <xmlCellPr id="1" uniqueName="P1082528">
      <xmlPr mapId="1" xpath="/GFI-IZD-POD/IPK-GFI-IZD-POD_1000344/P1082528" xmlDataType="decimal"/>
    </xmlCellPr>
  </singleXmlCell>
  <singleXmlCell id="1433" r="S59" connectionId="0">
    <xmlCellPr id="1" uniqueName="P1082529">
      <xmlPr mapId="1" xpath="/GFI-IZD-POD/IPK-GFI-IZD-POD_1000344/P1082529" xmlDataType="decimal"/>
    </xmlCellPr>
  </singleXmlCell>
  <singleXmlCell id="1434" r="T59" connectionId="0">
    <xmlCellPr id="1" uniqueName="P1082530">
      <xmlPr mapId="1" xpath="/GFI-IZD-POD/IPK-GFI-IZD-POD_1000344/P1082530" xmlDataType="decimal"/>
    </xmlCellPr>
  </singleXmlCell>
  <singleXmlCell id="1435" r="U59" connectionId="0">
    <xmlCellPr id="1" uniqueName="P1082532">
      <xmlPr mapId="1" xpath="/GFI-IZD-POD/IPK-GFI-IZD-POD_1000344/P1082532" xmlDataType="decimal"/>
    </xmlCellPr>
  </singleXmlCell>
  <singleXmlCell id="1436" r="V59" connectionId="0">
    <xmlCellPr id="1" uniqueName="P1082442">
      <xmlPr mapId="1" xpath="/GFI-IZD-POD/IPK-GFI-IZD-POD_1000344/P1082442" xmlDataType="decimal"/>
    </xmlCellPr>
  </singleXmlCell>
  <singleXmlCell id="1437" r="W59" connectionId="0">
    <xmlCellPr id="1" uniqueName="P1082533">
      <xmlPr mapId="1" xpath="/GFI-IZD-POD/IPK-GFI-IZD-POD_1000344/P1082533" xmlDataType="decimal"/>
    </xmlCellPr>
  </singleXmlCell>
  <singleXmlCell id="1438" r="H60" connectionId="0">
    <xmlCellPr id="1" uniqueName="P1081516">
      <xmlPr mapId="1" xpath="/GFI-IZD-POD/IPK-GFI-IZD-POD_1000344/P1081516" xmlDataType="decimal"/>
    </xmlCellPr>
  </singleXmlCell>
  <singleXmlCell id="1439" r="I60" connectionId="0">
    <xmlCellPr id="1" uniqueName="P1081517">
      <xmlPr mapId="1" xpath="/GFI-IZD-POD/IPK-GFI-IZD-POD_1000344/P1081517" xmlDataType="decimal"/>
    </xmlCellPr>
  </singleXmlCell>
  <singleXmlCell id="1440" r="J60" connectionId="0">
    <xmlCellPr id="1" uniqueName="P1081518">
      <xmlPr mapId="1" xpath="/GFI-IZD-POD/IPK-GFI-IZD-POD_1000344/P1081518" xmlDataType="decimal"/>
    </xmlCellPr>
  </singleXmlCell>
  <singleXmlCell id="1441" r="K60" connectionId="0">
    <xmlCellPr id="1" uniqueName="P1081519">
      <xmlPr mapId="1" xpath="/GFI-IZD-POD/IPK-GFI-IZD-POD_1000344/P1081519" xmlDataType="decimal"/>
    </xmlCellPr>
  </singleXmlCell>
  <singleXmlCell id="1442" r="L60" connectionId="0">
    <xmlCellPr id="1" uniqueName="P1081520">
      <xmlPr mapId="1" xpath="/GFI-IZD-POD/IPK-GFI-IZD-POD_1000344/P1081520" xmlDataType="decimal"/>
    </xmlCellPr>
  </singleXmlCell>
  <singleXmlCell id="1443" r="M60" connectionId="0">
    <xmlCellPr id="1" uniqueName="P1081521">
      <xmlPr mapId="1" xpath="/GFI-IZD-POD/IPK-GFI-IZD-POD_1000344/P1081521" xmlDataType="decimal"/>
    </xmlCellPr>
  </singleXmlCell>
  <singleXmlCell id="1444" r="N60" connectionId="0">
    <xmlCellPr id="1" uniqueName="P1081522">
      <xmlPr mapId="1" xpath="/GFI-IZD-POD/IPK-GFI-IZD-POD_1000344/P1081522" xmlDataType="decimal"/>
    </xmlCellPr>
  </singleXmlCell>
  <singleXmlCell id="1445" r="O60" connectionId="0">
    <xmlCellPr id="1" uniqueName="P1081523">
      <xmlPr mapId="1" xpath="/GFI-IZD-POD/IPK-GFI-IZD-POD_1000344/P1081523" xmlDataType="decimal"/>
    </xmlCellPr>
  </singleXmlCell>
  <singleXmlCell id="1446" r="P60" connectionId="0">
    <xmlCellPr id="1" uniqueName="P1082550">
      <xmlPr mapId="1" xpath="/GFI-IZD-POD/IPK-GFI-IZD-POD_1000344/P1082550" xmlDataType="decimal"/>
    </xmlCellPr>
  </singleXmlCell>
  <singleXmlCell id="1447" r="Q60" connectionId="0">
    <xmlCellPr id="1" uniqueName="P1082552">
      <xmlPr mapId="1" xpath="/GFI-IZD-POD/IPK-GFI-IZD-POD_1000344/P1082552" xmlDataType="decimal"/>
    </xmlCellPr>
  </singleXmlCell>
  <singleXmlCell id="1448" r="R60" connectionId="0">
    <xmlCellPr id="1" uniqueName="P1082554">
      <xmlPr mapId="1" xpath="/GFI-IZD-POD/IPK-GFI-IZD-POD_1000344/P1082554" xmlDataType="decimal"/>
    </xmlCellPr>
  </singleXmlCell>
  <singleXmlCell id="1449" r="S60" connectionId="0">
    <xmlCellPr id="1" uniqueName="P1082558">
      <xmlPr mapId="1" xpath="/GFI-IZD-POD/IPK-GFI-IZD-POD_1000344/P1082558" xmlDataType="decimal"/>
    </xmlCellPr>
  </singleXmlCell>
  <singleXmlCell id="1450" r="T60" connectionId="0">
    <xmlCellPr id="1" uniqueName="P1082562">
      <xmlPr mapId="1" xpath="/GFI-IZD-POD/IPK-GFI-IZD-POD_1000344/P1082562" xmlDataType="decimal"/>
    </xmlCellPr>
  </singleXmlCell>
  <singleXmlCell id="1451" r="U60" connectionId="0">
    <xmlCellPr id="1" uniqueName="P1082564">
      <xmlPr mapId="1" xpath="/GFI-IZD-POD/IPK-GFI-IZD-POD_1000344/P1082564" xmlDataType="decimal"/>
    </xmlCellPr>
  </singleXmlCell>
  <singleXmlCell id="1452" r="V60" connectionId="0">
    <xmlCellPr id="1" uniqueName="P1082566">
      <xmlPr mapId="1" xpath="/GFI-IZD-POD/IPK-GFI-IZD-POD_1000344/P1082566" xmlDataType="decimal"/>
    </xmlCellPr>
  </singleXmlCell>
  <singleXmlCell id="1453" r="W60" connectionId="0">
    <xmlCellPr id="1" uniqueName="P1082445">
      <xmlPr mapId="1" xpath="/GFI-IZD-POD/IPK-GFI-IZD-POD_1000344/P1082445" xmlDataType="decimal"/>
    </xmlCellPr>
  </singleXmlCell>
  <singleXmlCell id="1454" r="H61" connectionId="0">
    <xmlCellPr id="1" uniqueName="P1081524">
      <xmlPr mapId="1" xpath="/GFI-IZD-POD/IPK-GFI-IZD-POD_1000344/P1081524" xmlDataType="decimal"/>
    </xmlCellPr>
  </singleXmlCell>
  <singleXmlCell id="1455" r="I61" connectionId="0">
    <xmlCellPr id="1" uniqueName="P1081525">
      <xmlPr mapId="1" xpath="/GFI-IZD-POD/IPK-GFI-IZD-POD_1000344/P1081525" xmlDataType="decimal"/>
    </xmlCellPr>
  </singleXmlCell>
  <singleXmlCell id="1456" r="J61" connectionId="0">
    <xmlCellPr id="1" uniqueName="P1081526">
      <xmlPr mapId="1" xpath="/GFI-IZD-POD/IPK-GFI-IZD-POD_1000344/P1081526" xmlDataType="decimal"/>
    </xmlCellPr>
  </singleXmlCell>
  <singleXmlCell id="1457" r="K61" connectionId="0">
    <xmlCellPr id="1" uniqueName="P1081527">
      <xmlPr mapId="1" xpath="/GFI-IZD-POD/IPK-GFI-IZD-POD_1000344/P1081527" xmlDataType="decimal"/>
    </xmlCellPr>
  </singleXmlCell>
  <singleXmlCell id="1458" r="L61" connectionId="0">
    <xmlCellPr id="1" uniqueName="P1081528">
      <xmlPr mapId="1" xpath="/GFI-IZD-POD/IPK-GFI-IZD-POD_1000344/P1081528" xmlDataType="decimal"/>
    </xmlCellPr>
  </singleXmlCell>
  <singleXmlCell id="1459" r="M61" connectionId="0">
    <xmlCellPr id="1" uniqueName="P1081529">
      <xmlPr mapId="1" xpath="/GFI-IZD-POD/IPK-GFI-IZD-POD_1000344/P1081529" xmlDataType="decimal"/>
    </xmlCellPr>
  </singleXmlCell>
  <singleXmlCell id="1460" r="N61" connectionId="0">
    <xmlCellPr id="1" uniqueName="P1081530">
      <xmlPr mapId="1" xpath="/GFI-IZD-POD/IPK-GFI-IZD-POD_1000344/P1081530" xmlDataType="decimal"/>
    </xmlCellPr>
  </singleXmlCell>
  <singleXmlCell id="1461" r="O61" connectionId="0">
    <xmlCellPr id="1" uniqueName="P1081531">
      <xmlPr mapId="1" xpath="/GFI-IZD-POD/IPK-GFI-IZD-POD_1000344/P1081531" xmlDataType="decimal"/>
    </xmlCellPr>
  </singleXmlCell>
  <singleXmlCell id="1462" r="P61" connectionId="0">
    <xmlCellPr id="1" uniqueName="P1082568">
      <xmlPr mapId="1" xpath="/GFI-IZD-POD/IPK-GFI-IZD-POD_1000344/P1082568" xmlDataType="decimal"/>
    </xmlCellPr>
  </singleXmlCell>
  <singleXmlCell id="1463" r="Q61" connectionId="0">
    <xmlCellPr id="1" uniqueName="P1082570">
      <xmlPr mapId="1" xpath="/GFI-IZD-POD/IPK-GFI-IZD-POD_1000344/P1082570" xmlDataType="decimal"/>
    </xmlCellPr>
  </singleXmlCell>
  <singleXmlCell id="1464" r="R61" connectionId="0">
    <xmlCellPr id="1" uniqueName="P1082573">
      <xmlPr mapId="1" xpath="/GFI-IZD-POD/IPK-GFI-IZD-POD_1000344/P1082573" xmlDataType="decimal"/>
    </xmlCellPr>
  </singleXmlCell>
  <singleXmlCell id="1465" r="S61" connectionId="0">
    <xmlCellPr id="1" uniqueName="P1082576">
      <xmlPr mapId="1" xpath="/GFI-IZD-POD/IPK-GFI-IZD-POD_1000344/P1082576" xmlDataType="decimal"/>
    </xmlCellPr>
  </singleXmlCell>
  <singleXmlCell id="1466" r="T61" connectionId="0">
    <xmlCellPr id="1" uniqueName="P1082578">
      <xmlPr mapId="1" xpath="/GFI-IZD-POD/IPK-GFI-IZD-POD_1000344/P1082578" xmlDataType="decimal"/>
    </xmlCellPr>
  </singleXmlCell>
  <singleXmlCell id="1467" r="U61" connectionId="0">
    <xmlCellPr id="1" uniqueName="P1082580">
      <xmlPr mapId="1" xpath="/GFI-IZD-POD/IPK-GFI-IZD-POD_1000344/P1082580" xmlDataType="decimal"/>
    </xmlCellPr>
  </singleXmlCell>
  <singleXmlCell id="1468" r="V61" connectionId="0">
    <xmlCellPr id="1" uniqueName="P1082582">
      <xmlPr mapId="1" xpath="/GFI-IZD-POD/IPK-GFI-IZD-POD_1000344/P1082582" xmlDataType="decimal"/>
    </xmlCellPr>
  </singleXmlCell>
  <singleXmlCell id="1469" r="W61"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workbookViewId="0">
      <selection activeCell="K15" sqref="K15"/>
    </sheetView>
  </sheetViews>
  <sheetFormatPr defaultRowHeight="12.75" x14ac:dyDescent="0.2"/>
  <sheetData>
    <row r="1" spans="1:10" ht="15.75" x14ac:dyDescent="0.2">
      <c r="A1" s="296"/>
      <c r="B1" s="297"/>
      <c r="C1" s="297"/>
      <c r="D1" s="29"/>
      <c r="E1" s="29"/>
      <c r="F1" s="29"/>
      <c r="G1" s="29"/>
      <c r="H1" s="29"/>
      <c r="I1" s="29"/>
      <c r="J1" s="30"/>
    </row>
    <row r="2" spans="1:10" ht="14.45" customHeight="1" x14ac:dyDescent="0.2">
      <c r="A2" s="298" t="s">
        <v>404</v>
      </c>
      <c r="B2" s="299"/>
      <c r="C2" s="299"/>
      <c r="D2" s="299"/>
      <c r="E2" s="299"/>
      <c r="F2" s="299"/>
      <c r="G2" s="299"/>
      <c r="H2" s="299"/>
      <c r="I2" s="299"/>
      <c r="J2" s="300"/>
    </row>
    <row r="3" spans="1:10" ht="15" x14ac:dyDescent="0.2">
      <c r="A3" s="86"/>
      <c r="B3" s="87"/>
      <c r="C3" s="87"/>
      <c r="D3" s="87"/>
      <c r="E3" s="87"/>
      <c r="F3" s="87"/>
      <c r="G3" s="87"/>
      <c r="H3" s="87"/>
      <c r="I3" s="87"/>
      <c r="J3" s="88"/>
    </row>
    <row r="4" spans="1:10" ht="33.6" customHeight="1" x14ac:dyDescent="0.2">
      <c r="A4" s="301" t="s">
        <v>389</v>
      </c>
      <c r="B4" s="302"/>
      <c r="C4" s="302"/>
      <c r="D4" s="302"/>
      <c r="E4" s="303">
        <v>43466</v>
      </c>
      <c r="F4" s="304"/>
      <c r="G4" s="94" t="s">
        <v>0</v>
      </c>
      <c r="H4" s="303">
        <v>43830</v>
      </c>
      <c r="I4" s="304"/>
      <c r="J4" s="31"/>
    </row>
    <row r="5" spans="1:10" s="99" customFormat="1" ht="10.15" customHeight="1" x14ac:dyDescent="0.25">
      <c r="A5" s="305"/>
      <c r="B5" s="306"/>
      <c r="C5" s="306"/>
      <c r="D5" s="306"/>
      <c r="E5" s="306"/>
      <c r="F5" s="306"/>
      <c r="G5" s="306"/>
      <c r="H5" s="306"/>
      <c r="I5" s="306"/>
      <c r="J5" s="307"/>
    </row>
    <row r="6" spans="1:10" ht="20.45" customHeight="1" x14ac:dyDescent="0.2">
      <c r="A6" s="89"/>
      <c r="B6" s="100" t="s">
        <v>411</v>
      </c>
      <c r="C6" s="90"/>
      <c r="D6" s="90"/>
      <c r="E6" s="112">
        <v>2019</v>
      </c>
      <c r="F6" s="101"/>
      <c r="G6" s="94"/>
      <c r="H6" s="101"/>
      <c r="I6" s="101"/>
      <c r="J6" s="40"/>
    </row>
    <row r="7" spans="1:10" s="103" customFormat="1" ht="11.1" customHeight="1" x14ac:dyDescent="0.2">
      <c r="A7" s="89"/>
      <c r="B7" s="90"/>
      <c r="C7" s="90"/>
      <c r="D7" s="90"/>
      <c r="E7" s="102"/>
      <c r="F7" s="102"/>
      <c r="G7" s="94"/>
      <c r="H7" s="102"/>
      <c r="I7" s="102"/>
      <c r="J7" s="40"/>
    </row>
    <row r="8" spans="1:10" ht="37.9" customHeight="1" x14ac:dyDescent="0.2">
      <c r="A8" s="309" t="s">
        <v>412</v>
      </c>
      <c r="B8" s="310"/>
      <c r="C8" s="310"/>
      <c r="D8" s="310"/>
      <c r="E8" s="310"/>
      <c r="F8" s="310"/>
      <c r="G8" s="310"/>
      <c r="H8" s="310"/>
      <c r="I8" s="310"/>
      <c r="J8" s="32"/>
    </row>
    <row r="9" spans="1:10" ht="14.25" x14ac:dyDescent="0.2">
      <c r="A9" s="33"/>
      <c r="B9" s="82"/>
      <c r="C9" s="82"/>
      <c r="D9" s="82"/>
      <c r="E9" s="308"/>
      <c r="F9" s="308"/>
      <c r="G9" s="258"/>
      <c r="H9" s="258"/>
      <c r="I9" s="92"/>
      <c r="J9" s="93"/>
    </row>
    <row r="10" spans="1:10" ht="25.9" customHeight="1" x14ac:dyDescent="0.2">
      <c r="A10" s="276" t="s">
        <v>390</v>
      </c>
      <c r="B10" s="277"/>
      <c r="C10" s="270">
        <v>3474771</v>
      </c>
      <c r="D10" s="271"/>
      <c r="E10" s="84"/>
      <c r="F10" s="261" t="s">
        <v>413</v>
      </c>
      <c r="G10" s="287"/>
      <c r="H10" s="270" t="s">
        <v>444</v>
      </c>
      <c r="I10" s="271"/>
      <c r="J10" s="34"/>
    </row>
    <row r="11" spans="1:10" ht="15.6" customHeight="1" x14ac:dyDescent="0.2">
      <c r="A11" s="33"/>
      <c r="B11" s="82"/>
      <c r="C11" s="82"/>
      <c r="D11" s="82"/>
      <c r="E11" s="295"/>
      <c r="F11" s="295"/>
      <c r="G11" s="295"/>
      <c r="H11" s="295"/>
      <c r="I11" s="85"/>
      <c r="J11" s="34"/>
    </row>
    <row r="12" spans="1:10" ht="21" customHeight="1" x14ac:dyDescent="0.2">
      <c r="A12" s="260" t="s">
        <v>405</v>
      </c>
      <c r="B12" s="277"/>
      <c r="C12" s="270">
        <v>40020883</v>
      </c>
      <c r="D12" s="271"/>
      <c r="E12" s="294"/>
      <c r="F12" s="295"/>
      <c r="G12" s="295"/>
      <c r="H12" s="295"/>
      <c r="I12" s="85"/>
      <c r="J12" s="34"/>
    </row>
    <row r="13" spans="1:10" ht="11.1" customHeight="1" x14ac:dyDescent="0.2">
      <c r="A13" s="84"/>
      <c r="B13" s="85"/>
      <c r="C13" s="82"/>
      <c r="D13" s="82"/>
      <c r="E13" s="258"/>
      <c r="F13" s="258"/>
      <c r="G13" s="258"/>
      <c r="H13" s="258"/>
      <c r="I13" s="82"/>
      <c r="J13" s="35"/>
    </row>
    <row r="14" spans="1:10" ht="22.9" customHeight="1" x14ac:dyDescent="0.2">
      <c r="A14" s="260" t="s">
        <v>391</v>
      </c>
      <c r="B14" s="287"/>
      <c r="C14" s="270">
        <v>36201212847</v>
      </c>
      <c r="D14" s="271"/>
      <c r="E14" s="293"/>
      <c r="F14" s="278"/>
      <c r="G14" s="98" t="s">
        <v>414</v>
      </c>
      <c r="H14" s="270" t="s">
        <v>443</v>
      </c>
      <c r="I14" s="271"/>
      <c r="J14" s="95"/>
    </row>
    <row r="15" spans="1:10" ht="14.45" customHeight="1" x14ac:dyDescent="0.2">
      <c r="A15" s="84"/>
      <c r="B15" s="85"/>
      <c r="C15" s="82"/>
      <c r="D15" s="82"/>
      <c r="E15" s="258"/>
      <c r="F15" s="258"/>
      <c r="G15" s="258"/>
      <c r="H15" s="258"/>
      <c r="I15" s="82"/>
      <c r="J15" s="35"/>
    </row>
    <row r="16" spans="1:10" ht="13.15" customHeight="1" x14ac:dyDescent="0.2">
      <c r="A16" s="260" t="s">
        <v>415</v>
      </c>
      <c r="B16" s="287"/>
      <c r="C16" s="288" t="s">
        <v>431</v>
      </c>
      <c r="D16" s="289"/>
      <c r="E16" s="91"/>
      <c r="F16" s="91"/>
      <c r="G16" s="91"/>
      <c r="H16" s="91"/>
      <c r="I16" s="91"/>
      <c r="J16" s="95"/>
    </row>
    <row r="17" spans="1:10" ht="14.45" customHeight="1" x14ac:dyDescent="0.2">
      <c r="A17" s="290"/>
      <c r="B17" s="291"/>
      <c r="C17" s="291"/>
      <c r="D17" s="291"/>
      <c r="E17" s="291"/>
      <c r="F17" s="291"/>
      <c r="G17" s="291"/>
      <c r="H17" s="291"/>
      <c r="I17" s="291"/>
      <c r="J17" s="292"/>
    </row>
    <row r="18" spans="1:10" x14ac:dyDescent="0.2">
      <c r="A18" s="276" t="s">
        <v>392</v>
      </c>
      <c r="B18" s="277"/>
      <c r="C18" s="262" t="s">
        <v>432</v>
      </c>
      <c r="D18" s="263"/>
      <c r="E18" s="263"/>
      <c r="F18" s="263"/>
      <c r="G18" s="263"/>
      <c r="H18" s="263"/>
      <c r="I18" s="263"/>
      <c r="J18" s="264"/>
    </row>
    <row r="19" spans="1:10" ht="14.25" x14ac:dyDescent="0.2">
      <c r="A19" s="33"/>
      <c r="B19" s="82"/>
      <c r="C19" s="97"/>
      <c r="D19" s="82"/>
      <c r="E19" s="258"/>
      <c r="F19" s="258"/>
      <c r="G19" s="258"/>
      <c r="H19" s="258"/>
      <c r="I19" s="82"/>
      <c r="J19" s="35"/>
    </row>
    <row r="20" spans="1:10" ht="14.25" x14ac:dyDescent="0.2">
      <c r="A20" s="276" t="s">
        <v>393</v>
      </c>
      <c r="B20" s="277"/>
      <c r="C20" s="270">
        <v>52440</v>
      </c>
      <c r="D20" s="271"/>
      <c r="E20" s="258"/>
      <c r="F20" s="258"/>
      <c r="G20" s="262" t="s">
        <v>433</v>
      </c>
      <c r="H20" s="263"/>
      <c r="I20" s="263"/>
      <c r="J20" s="264"/>
    </row>
    <row r="21" spans="1:10" ht="14.25" x14ac:dyDescent="0.2">
      <c r="A21" s="33"/>
      <c r="B21" s="82"/>
      <c r="C21" s="82"/>
      <c r="D21" s="82"/>
      <c r="E21" s="258"/>
      <c r="F21" s="258"/>
      <c r="G21" s="258"/>
      <c r="H21" s="258"/>
      <c r="I21" s="82"/>
      <c r="J21" s="35"/>
    </row>
    <row r="22" spans="1:10" x14ac:dyDescent="0.2">
      <c r="A22" s="276" t="s">
        <v>394</v>
      </c>
      <c r="B22" s="277"/>
      <c r="C22" s="262" t="s">
        <v>434</v>
      </c>
      <c r="D22" s="263"/>
      <c r="E22" s="263"/>
      <c r="F22" s="263"/>
      <c r="G22" s="263"/>
      <c r="H22" s="263"/>
      <c r="I22" s="263"/>
      <c r="J22" s="264"/>
    </row>
    <row r="23" spans="1:10" ht="14.25" x14ac:dyDescent="0.2">
      <c r="A23" s="33"/>
      <c r="B23" s="82"/>
      <c r="C23" s="82"/>
      <c r="D23" s="82"/>
      <c r="E23" s="258"/>
      <c r="F23" s="258"/>
      <c r="G23" s="258"/>
      <c r="H23" s="258"/>
      <c r="I23" s="82"/>
      <c r="J23" s="35"/>
    </row>
    <row r="24" spans="1:10" ht="14.25" x14ac:dyDescent="0.2">
      <c r="A24" s="276" t="s">
        <v>395</v>
      </c>
      <c r="B24" s="277"/>
      <c r="C24" s="282" t="s">
        <v>435</v>
      </c>
      <c r="D24" s="283"/>
      <c r="E24" s="283"/>
      <c r="F24" s="283"/>
      <c r="G24" s="283"/>
      <c r="H24" s="283"/>
      <c r="I24" s="283"/>
      <c r="J24" s="284"/>
    </row>
    <row r="25" spans="1:10" ht="14.25" x14ac:dyDescent="0.2">
      <c r="A25" s="33"/>
      <c r="B25" s="82"/>
      <c r="C25" s="97"/>
      <c r="D25" s="82"/>
      <c r="E25" s="258"/>
      <c r="F25" s="258"/>
      <c r="G25" s="258"/>
      <c r="H25" s="258"/>
      <c r="I25" s="82"/>
      <c r="J25" s="35"/>
    </row>
    <row r="26" spans="1:10" ht="14.25" x14ac:dyDescent="0.2">
      <c r="A26" s="276" t="s">
        <v>396</v>
      </c>
      <c r="B26" s="277"/>
      <c r="C26" s="282" t="s">
        <v>436</v>
      </c>
      <c r="D26" s="283"/>
      <c r="E26" s="283"/>
      <c r="F26" s="283"/>
      <c r="G26" s="283"/>
      <c r="H26" s="283"/>
      <c r="I26" s="283"/>
      <c r="J26" s="284"/>
    </row>
    <row r="27" spans="1:10" ht="13.9" customHeight="1" x14ac:dyDescent="0.2">
      <c r="A27" s="33"/>
      <c r="B27" s="82"/>
      <c r="C27" s="97"/>
      <c r="D27" s="82"/>
      <c r="E27" s="258"/>
      <c r="F27" s="258"/>
      <c r="G27" s="258"/>
      <c r="H27" s="258"/>
      <c r="I27" s="82"/>
      <c r="J27" s="35"/>
    </row>
    <row r="28" spans="1:10" ht="22.9" customHeight="1" x14ac:dyDescent="0.2">
      <c r="A28" s="260" t="s">
        <v>406</v>
      </c>
      <c r="B28" s="277"/>
      <c r="C28" s="62">
        <v>2749</v>
      </c>
      <c r="D28" s="36"/>
      <c r="E28" s="281"/>
      <c r="F28" s="281"/>
      <c r="G28" s="281"/>
      <c r="H28" s="281"/>
      <c r="I28" s="285"/>
      <c r="J28" s="286"/>
    </row>
    <row r="29" spans="1:10" ht="14.25" x14ac:dyDescent="0.2">
      <c r="A29" s="33"/>
      <c r="B29" s="82"/>
      <c r="C29" s="82"/>
      <c r="D29" s="82"/>
      <c r="E29" s="258"/>
      <c r="F29" s="258"/>
      <c r="G29" s="258"/>
      <c r="H29" s="258"/>
      <c r="I29" s="82"/>
      <c r="J29" s="35"/>
    </row>
    <row r="30" spans="1:10" ht="15" x14ac:dyDescent="0.2">
      <c r="A30" s="276" t="s">
        <v>397</v>
      </c>
      <c r="B30" s="277"/>
      <c r="C30" s="111" t="s">
        <v>417</v>
      </c>
      <c r="D30" s="272" t="s">
        <v>416</v>
      </c>
      <c r="E30" s="273"/>
      <c r="F30" s="273"/>
      <c r="G30" s="273"/>
      <c r="H30" s="104" t="s">
        <v>417</v>
      </c>
      <c r="I30" s="105" t="s">
        <v>418</v>
      </c>
      <c r="J30" s="106"/>
    </row>
    <row r="31" spans="1:10" x14ac:dyDescent="0.2">
      <c r="A31" s="276"/>
      <c r="B31" s="277"/>
      <c r="C31" s="37"/>
      <c r="D31" s="94"/>
      <c r="E31" s="278"/>
      <c r="F31" s="278"/>
      <c r="G31" s="278"/>
      <c r="H31" s="278"/>
      <c r="I31" s="279"/>
      <c r="J31" s="280"/>
    </row>
    <row r="32" spans="1:10" x14ac:dyDescent="0.2">
      <c r="A32" s="276" t="s">
        <v>407</v>
      </c>
      <c r="B32" s="277"/>
      <c r="C32" s="62" t="s">
        <v>421</v>
      </c>
      <c r="D32" s="272" t="s">
        <v>419</v>
      </c>
      <c r="E32" s="273"/>
      <c r="F32" s="273"/>
      <c r="G32" s="273"/>
      <c r="H32" s="107" t="s">
        <v>420</v>
      </c>
      <c r="I32" s="108" t="s">
        <v>421</v>
      </c>
      <c r="J32" s="109"/>
    </row>
    <row r="33" spans="1:10" ht="14.25" x14ac:dyDescent="0.2">
      <c r="A33" s="33"/>
      <c r="B33" s="82"/>
      <c r="C33" s="82"/>
      <c r="D33" s="82"/>
      <c r="E33" s="258"/>
      <c r="F33" s="258"/>
      <c r="G33" s="258"/>
      <c r="H33" s="258"/>
      <c r="I33" s="82"/>
      <c r="J33" s="35"/>
    </row>
    <row r="34" spans="1:10" x14ac:dyDescent="0.2">
      <c r="A34" s="272" t="s">
        <v>408</v>
      </c>
      <c r="B34" s="273"/>
      <c r="C34" s="273"/>
      <c r="D34" s="273"/>
      <c r="E34" s="273" t="s">
        <v>398</v>
      </c>
      <c r="F34" s="273"/>
      <c r="G34" s="273"/>
      <c r="H34" s="273"/>
      <c r="I34" s="273"/>
      <c r="J34" s="38" t="s">
        <v>399</v>
      </c>
    </row>
    <row r="35" spans="1:10" ht="14.25" x14ac:dyDescent="0.2">
      <c r="A35" s="33"/>
      <c r="B35" s="82"/>
      <c r="C35" s="82"/>
      <c r="D35" s="82"/>
      <c r="E35" s="258"/>
      <c r="F35" s="258"/>
      <c r="G35" s="258"/>
      <c r="H35" s="258"/>
      <c r="I35" s="82"/>
      <c r="J35" s="93"/>
    </row>
    <row r="36" spans="1:10" x14ac:dyDescent="0.2">
      <c r="A36" s="265"/>
      <c r="B36" s="266"/>
      <c r="C36" s="266"/>
      <c r="D36" s="266"/>
      <c r="E36" s="265"/>
      <c r="F36" s="266"/>
      <c r="G36" s="266"/>
      <c r="H36" s="266"/>
      <c r="I36" s="267"/>
      <c r="J36" s="83"/>
    </row>
    <row r="37" spans="1:10" ht="14.25" x14ac:dyDescent="0.2">
      <c r="A37" s="33"/>
      <c r="B37" s="82"/>
      <c r="C37" s="97"/>
      <c r="D37" s="275"/>
      <c r="E37" s="275"/>
      <c r="F37" s="275"/>
      <c r="G37" s="275"/>
      <c r="H37" s="275"/>
      <c r="I37" s="275"/>
      <c r="J37" s="35"/>
    </row>
    <row r="38" spans="1:10" x14ac:dyDescent="0.2">
      <c r="A38" s="265"/>
      <c r="B38" s="266"/>
      <c r="C38" s="266"/>
      <c r="D38" s="267"/>
      <c r="E38" s="265"/>
      <c r="F38" s="266"/>
      <c r="G38" s="266"/>
      <c r="H38" s="266"/>
      <c r="I38" s="267"/>
      <c r="J38" s="62"/>
    </row>
    <row r="39" spans="1:10" ht="14.25" x14ac:dyDescent="0.2">
      <c r="A39" s="33"/>
      <c r="B39" s="82"/>
      <c r="C39" s="97"/>
      <c r="D39" s="96"/>
      <c r="E39" s="275"/>
      <c r="F39" s="275"/>
      <c r="G39" s="275"/>
      <c r="H39" s="275"/>
      <c r="I39" s="85"/>
      <c r="J39" s="35"/>
    </row>
    <row r="40" spans="1:10" x14ac:dyDescent="0.2">
      <c r="A40" s="265"/>
      <c r="B40" s="266"/>
      <c r="C40" s="266"/>
      <c r="D40" s="267"/>
      <c r="E40" s="265"/>
      <c r="F40" s="266"/>
      <c r="G40" s="266"/>
      <c r="H40" s="266"/>
      <c r="I40" s="267"/>
      <c r="J40" s="62"/>
    </row>
    <row r="41" spans="1:10" ht="14.25" x14ac:dyDescent="0.2">
      <c r="A41" s="33"/>
      <c r="B41" s="114"/>
      <c r="C41" s="113"/>
      <c r="D41" s="115"/>
      <c r="E41" s="115"/>
      <c r="F41" s="115"/>
      <c r="G41" s="115"/>
      <c r="H41" s="115"/>
      <c r="I41" s="116"/>
      <c r="J41" s="35"/>
    </row>
    <row r="42" spans="1:10" x14ac:dyDescent="0.2">
      <c r="A42" s="265"/>
      <c r="B42" s="266"/>
      <c r="C42" s="266"/>
      <c r="D42" s="267"/>
      <c r="E42" s="265"/>
      <c r="F42" s="266"/>
      <c r="G42" s="266"/>
      <c r="H42" s="266"/>
      <c r="I42" s="267"/>
      <c r="J42" s="62"/>
    </row>
    <row r="43" spans="1:10" ht="14.25" x14ac:dyDescent="0.2">
      <c r="A43" s="39"/>
      <c r="B43" s="97"/>
      <c r="C43" s="257"/>
      <c r="D43" s="257"/>
      <c r="E43" s="258"/>
      <c r="F43" s="258"/>
      <c r="G43" s="257"/>
      <c r="H43" s="257"/>
      <c r="I43" s="257"/>
      <c r="J43" s="35"/>
    </row>
    <row r="44" spans="1:10" x14ac:dyDescent="0.2">
      <c r="A44" s="265"/>
      <c r="B44" s="266"/>
      <c r="C44" s="266"/>
      <c r="D44" s="267"/>
      <c r="E44" s="265"/>
      <c r="F44" s="266"/>
      <c r="G44" s="266"/>
      <c r="H44" s="266"/>
      <c r="I44" s="267"/>
      <c r="J44" s="62"/>
    </row>
    <row r="45" spans="1:10" ht="14.25" x14ac:dyDescent="0.2">
      <c r="A45" s="39"/>
      <c r="B45" s="97"/>
      <c r="C45" s="97"/>
      <c r="D45" s="82"/>
      <c r="E45" s="274"/>
      <c r="F45" s="274"/>
      <c r="G45" s="257"/>
      <c r="H45" s="257"/>
      <c r="I45" s="82"/>
      <c r="J45" s="35"/>
    </row>
    <row r="46" spans="1:10" x14ac:dyDescent="0.2">
      <c r="A46" s="265"/>
      <c r="B46" s="266"/>
      <c r="C46" s="266"/>
      <c r="D46" s="267"/>
      <c r="E46" s="265"/>
      <c r="F46" s="266"/>
      <c r="G46" s="266"/>
      <c r="H46" s="266"/>
      <c r="I46" s="267"/>
      <c r="J46" s="62"/>
    </row>
    <row r="47" spans="1:10" ht="14.25" x14ac:dyDescent="0.2">
      <c r="A47" s="39"/>
      <c r="B47" s="97"/>
      <c r="C47" s="97"/>
      <c r="D47" s="82"/>
      <c r="E47" s="258"/>
      <c r="F47" s="258"/>
      <c r="G47" s="257"/>
      <c r="H47" s="257"/>
      <c r="I47" s="82"/>
      <c r="J47" s="110" t="s">
        <v>422</v>
      </c>
    </row>
    <row r="48" spans="1:10" ht="14.25" x14ac:dyDescent="0.2">
      <c r="A48" s="39"/>
      <c r="B48" s="97"/>
      <c r="C48" s="97"/>
      <c r="D48" s="82"/>
      <c r="E48" s="258"/>
      <c r="F48" s="258"/>
      <c r="G48" s="257"/>
      <c r="H48" s="257"/>
      <c r="I48" s="82"/>
      <c r="J48" s="110" t="s">
        <v>423</v>
      </c>
    </row>
    <row r="49" spans="1:10" ht="14.45" customHeight="1" x14ac:dyDescent="0.2">
      <c r="A49" s="260" t="s">
        <v>400</v>
      </c>
      <c r="B49" s="261"/>
      <c r="C49" s="270" t="s">
        <v>423</v>
      </c>
      <c r="D49" s="271"/>
      <c r="E49" s="268" t="s">
        <v>424</v>
      </c>
      <c r="F49" s="269"/>
      <c r="G49" s="262"/>
      <c r="H49" s="263"/>
      <c r="I49" s="263"/>
      <c r="J49" s="264"/>
    </row>
    <row r="50" spans="1:10" ht="14.25" x14ac:dyDescent="0.2">
      <c r="A50" s="39"/>
      <c r="B50" s="97"/>
      <c r="C50" s="257"/>
      <c r="D50" s="257"/>
      <c r="E50" s="258"/>
      <c r="F50" s="258"/>
      <c r="G50" s="259" t="s">
        <v>425</v>
      </c>
      <c r="H50" s="259"/>
      <c r="I50" s="259"/>
      <c r="J50" s="40"/>
    </row>
    <row r="51" spans="1:10" ht="13.9" customHeight="1" x14ac:dyDescent="0.2">
      <c r="A51" s="260" t="s">
        <v>401</v>
      </c>
      <c r="B51" s="261"/>
      <c r="C51" s="262" t="s">
        <v>437</v>
      </c>
      <c r="D51" s="263"/>
      <c r="E51" s="263"/>
      <c r="F51" s="263"/>
      <c r="G51" s="263"/>
      <c r="H51" s="263"/>
      <c r="I51" s="263"/>
      <c r="J51" s="264"/>
    </row>
    <row r="52" spans="1:10" ht="14.25" x14ac:dyDescent="0.2">
      <c r="A52" s="33"/>
      <c r="B52" s="82"/>
      <c r="C52" s="281" t="s">
        <v>402</v>
      </c>
      <c r="D52" s="281"/>
      <c r="E52" s="281"/>
      <c r="F52" s="281"/>
      <c r="G52" s="281"/>
      <c r="H52" s="281"/>
      <c r="I52" s="281"/>
      <c r="J52" s="35"/>
    </row>
    <row r="53" spans="1:10" ht="14.25" x14ac:dyDescent="0.2">
      <c r="A53" s="260" t="s">
        <v>403</v>
      </c>
      <c r="B53" s="261"/>
      <c r="C53" s="262" t="s">
        <v>438</v>
      </c>
      <c r="D53" s="263"/>
      <c r="E53" s="264"/>
      <c r="F53" s="258"/>
      <c r="G53" s="258"/>
      <c r="H53" s="273"/>
      <c r="I53" s="273"/>
      <c r="J53" s="315"/>
    </row>
    <row r="54" spans="1:10" ht="14.25" x14ac:dyDescent="0.2">
      <c r="A54" s="33"/>
      <c r="B54" s="82"/>
      <c r="C54" s="97"/>
      <c r="D54" s="82"/>
      <c r="E54" s="258"/>
      <c r="F54" s="258"/>
      <c r="G54" s="258"/>
      <c r="H54" s="258"/>
      <c r="I54" s="82"/>
      <c r="J54" s="35"/>
    </row>
    <row r="55" spans="1:10" ht="14.45" customHeight="1" x14ac:dyDescent="0.2">
      <c r="A55" s="260" t="s">
        <v>395</v>
      </c>
      <c r="B55" s="261"/>
      <c r="C55" s="311" t="s">
        <v>439</v>
      </c>
      <c r="D55" s="312"/>
      <c r="E55" s="312"/>
      <c r="F55" s="312"/>
      <c r="G55" s="312"/>
      <c r="H55" s="312"/>
      <c r="I55" s="312"/>
      <c r="J55" s="313"/>
    </row>
    <row r="56" spans="1:10" ht="14.25" x14ac:dyDescent="0.2">
      <c r="A56" s="33"/>
      <c r="B56" s="82"/>
      <c r="C56" s="82"/>
      <c r="D56" s="82"/>
      <c r="E56" s="258"/>
      <c r="F56" s="258"/>
      <c r="G56" s="258"/>
      <c r="H56" s="258"/>
      <c r="I56" s="82"/>
      <c r="J56" s="35"/>
    </row>
    <row r="57" spans="1:10" ht="14.25" x14ac:dyDescent="0.2">
      <c r="A57" s="260" t="s">
        <v>426</v>
      </c>
      <c r="B57" s="261"/>
      <c r="C57" s="311" t="s">
        <v>440</v>
      </c>
      <c r="D57" s="312"/>
      <c r="E57" s="312"/>
      <c r="F57" s="312"/>
      <c r="G57" s="312"/>
      <c r="H57" s="312"/>
      <c r="I57" s="312"/>
      <c r="J57" s="313"/>
    </row>
    <row r="58" spans="1:10" ht="14.45" customHeight="1" x14ac:dyDescent="0.2">
      <c r="A58" s="33"/>
      <c r="B58" s="82"/>
      <c r="C58" s="259" t="s">
        <v>427</v>
      </c>
      <c r="D58" s="259"/>
      <c r="E58" s="259"/>
      <c r="F58" s="259"/>
      <c r="G58" s="82"/>
      <c r="H58" s="82"/>
      <c r="I58" s="82"/>
      <c r="J58" s="35"/>
    </row>
    <row r="59" spans="1:10" ht="14.25" x14ac:dyDescent="0.2">
      <c r="A59" s="260" t="s">
        <v>428</v>
      </c>
      <c r="B59" s="261"/>
      <c r="C59" s="311" t="s">
        <v>441</v>
      </c>
      <c r="D59" s="312"/>
      <c r="E59" s="312"/>
      <c r="F59" s="312"/>
      <c r="G59" s="312"/>
      <c r="H59" s="312"/>
      <c r="I59" s="312"/>
      <c r="J59" s="313"/>
    </row>
    <row r="60" spans="1:10" ht="14.45" customHeight="1" x14ac:dyDescent="0.2">
      <c r="A60" s="41"/>
      <c r="B60" s="42"/>
      <c r="C60" s="314" t="s">
        <v>429</v>
      </c>
      <c r="D60" s="314"/>
      <c r="E60" s="314"/>
      <c r="F60" s="314"/>
      <c r="G60" s="314"/>
      <c r="H60" s="42"/>
      <c r="I60" s="42"/>
      <c r="J60" s="43"/>
    </row>
    <row r="67" ht="27.2" customHeight="1" x14ac:dyDescent="0.2"/>
    <row r="71" ht="38.450000000000003" customHeight="1" x14ac:dyDescent="0.2"/>
  </sheetData>
  <sheetProtection algorithmName="SHA-512" hashValue="KdCilA9gRauvjHabgV2c/HSgETEkcVs0KV9IXAVg2WTYNEgAQLX9mTUSjBR9EOvmUkY844LH0Eo/xDHXoskF9w==" saltValue="v33h1tt58hdImv8LD8qLyQ==" spinCount="100000" sheet="1" objects="1" scenarios="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view="pageBreakPreview" topLeftCell="A64" zoomScale="110" zoomScaleNormal="100" workbookViewId="0">
      <selection activeCell="G80" sqref="G80"/>
    </sheetView>
  </sheetViews>
  <sheetFormatPr defaultColWidth="8.85546875" defaultRowHeight="12.75" x14ac:dyDescent="0.2"/>
  <cols>
    <col min="1" max="7" width="8.85546875" style="25"/>
    <col min="8" max="9" width="9.85546875" style="61" customWidth="1"/>
    <col min="10" max="10" width="10.28515625" style="25" bestFit="1" customWidth="1"/>
    <col min="11" max="16384" width="8.85546875" style="25"/>
  </cols>
  <sheetData>
    <row r="1" spans="1:9" x14ac:dyDescent="0.2">
      <c r="A1" s="328" t="s">
        <v>1</v>
      </c>
      <c r="B1" s="329"/>
      <c r="C1" s="329"/>
      <c r="D1" s="329"/>
      <c r="E1" s="329"/>
      <c r="F1" s="329"/>
      <c r="G1" s="329"/>
      <c r="H1" s="329"/>
      <c r="I1" s="329"/>
    </row>
    <row r="2" spans="1:9" x14ac:dyDescent="0.2">
      <c r="A2" s="330" t="s">
        <v>445</v>
      </c>
      <c r="B2" s="331"/>
      <c r="C2" s="331"/>
      <c r="D2" s="331"/>
      <c r="E2" s="331"/>
      <c r="F2" s="331"/>
      <c r="G2" s="331"/>
      <c r="H2" s="331"/>
      <c r="I2" s="331"/>
    </row>
    <row r="3" spans="1:9" x14ac:dyDescent="0.2">
      <c r="A3" s="332" t="s">
        <v>361</v>
      </c>
      <c r="B3" s="333"/>
      <c r="C3" s="333"/>
      <c r="D3" s="333"/>
      <c r="E3" s="333"/>
      <c r="F3" s="333"/>
      <c r="G3" s="333"/>
      <c r="H3" s="333"/>
      <c r="I3" s="333"/>
    </row>
    <row r="4" spans="1:9" x14ac:dyDescent="0.2">
      <c r="A4" s="334" t="s">
        <v>430</v>
      </c>
      <c r="B4" s="335"/>
      <c r="C4" s="335"/>
      <c r="D4" s="335"/>
      <c r="E4" s="335"/>
      <c r="F4" s="335"/>
      <c r="G4" s="335"/>
      <c r="H4" s="335"/>
      <c r="I4" s="336"/>
    </row>
    <row r="5" spans="1:9" ht="57" thickBot="1" x14ac:dyDescent="0.25">
      <c r="A5" s="340" t="s">
        <v>2</v>
      </c>
      <c r="B5" s="341"/>
      <c r="C5" s="341"/>
      <c r="D5" s="341"/>
      <c r="E5" s="341"/>
      <c r="F5" s="342"/>
      <c r="G5" s="26" t="s">
        <v>113</v>
      </c>
      <c r="H5" s="56" t="s">
        <v>376</v>
      </c>
      <c r="I5" s="57" t="s">
        <v>384</v>
      </c>
    </row>
    <row r="6" spans="1:9" x14ac:dyDescent="0.2">
      <c r="A6" s="337">
        <v>1</v>
      </c>
      <c r="B6" s="338"/>
      <c r="C6" s="338"/>
      <c r="D6" s="338"/>
      <c r="E6" s="338"/>
      <c r="F6" s="339"/>
      <c r="G6" s="27">
        <v>2</v>
      </c>
      <c r="H6" s="28">
        <v>3</v>
      </c>
      <c r="I6" s="28">
        <v>4</v>
      </c>
    </row>
    <row r="7" spans="1:9" x14ac:dyDescent="0.2">
      <c r="A7" s="343"/>
      <c r="B7" s="343"/>
      <c r="C7" s="343"/>
      <c r="D7" s="343"/>
      <c r="E7" s="343"/>
      <c r="F7" s="343"/>
      <c r="G7" s="343"/>
      <c r="H7" s="343"/>
      <c r="I7" s="344"/>
    </row>
    <row r="8" spans="1:9" ht="12.75" customHeight="1" x14ac:dyDescent="0.2">
      <c r="A8" s="345" t="s">
        <v>4</v>
      </c>
      <c r="B8" s="346"/>
      <c r="C8" s="346"/>
      <c r="D8" s="346"/>
      <c r="E8" s="346"/>
      <c r="F8" s="347"/>
      <c r="G8" s="16">
        <v>1</v>
      </c>
      <c r="H8" s="58">
        <v>0</v>
      </c>
      <c r="I8" s="58">
        <v>0</v>
      </c>
    </row>
    <row r="9" spans="1:9" ht="12.75" customHeight="1" x14ac:dyDescent="0.2">
      <c r="A9" s="325" t="s">
        <v>5</v>
      </c>
      <c r="B9" s="326"/>
      <c r="C9" s="326"/>
      <c r="D9" s="326"/>
      <c r="E9" s="326"/>
      <c r="F9" s="327"/>
      <c r="G9" s="17">
        <v>2</v>
      </c>
      <c r="H9" s="59">
        <f>H10+H17+H27+H38+H43</f>
        <v>4745258460</v>
      </c>
      <c r="I9" s="59">
        <f>I10+I17+I27+I38+I43</f>
        <v>5186667284</v>
      </c>
    </row>
    <row r="10" spans="1:9" ht="12.75" customHeight="1" x14ac:dyDescent="0.2">
      <c r="A10" s="317" t="s">
        <v>6</v>
      </c>
      <c r="B10" s="318"/>
      <c r="C10" s="318"/>
      <c r="D10" s="318"/>
      <c r="E10" s="318"/>
      <c r="F10" s="319"/>
      <c r="G10" s="17">
        <v>3</v>
      </c>
      <c r="H10" s="59">
        <f>H11+H12+H13+H14+H15+H16</f>
        <v>52117007</v>
      </c>
      <c r="I10" s="59">
        <f>I11+I12+I13+I14+I15+I16</f>
        <v>54104271</v>
      </c>
    </row>
    <row r="11" spans="1:9" ht="12.75" customHeight="1" x14ac:dyDescent="0.2">
      <c r="A11" s="322" t="s">
        <v>7</v>
      </c>
      <c r="B11" s="323"/>
      <c r="C11" s="323"/>
      <c r="D11" s="323"/>
      <c r="E11" s="323"/>
      <c r="F11" s="324"/>
      <c r="G11" s="16">
        <v>4</v>
      </c>
      <c r="H11" s="58">
        <v>0</v>
      </c>
      <c r="I11" s="58">
        <v>0</v>
      </c>
    </row>
    <row r="12" spans="1:9" ht="23.45" customHeight="1" x14ac:dyDescent="0.2">
      <c r="A12" s="322" t="s">
        <v>8</v>
      </c>
      <c r="B12" s="323"/>
      <c r="C12" s="323"/>
      <c r="D12" s="323"/>
      <c r="E12" s="323"/>
      <c r="F12" s="324"/>
      <c r="G12" s="16">
        <v>5</v>
      </c>
      <c r="H12" s="58">
        <v>44689688</v>
      </c>
      <c r="I12" s="58">
        <v>46920962</v>
      </c>
    </row>
    <row r="13" spans="1:9" ht="12.75" customHeight="1" x14ac:dyDescent="0.2">
      <c r="A13" s="322" t="s">
        <v>9</v>
      </c>
      <c r="B13" s="323"/>
      <c r="C13" s="323"/>
      <c r="D13" s="323"/>
      <c r="E13" s="323"/>
      <c r="F13" s="324"/>
      <c r="G13" s="16">
        <v>6</v>
      </c>
      <c r="H13" s="58">
        <v>6567609</v>
      </c>
      <c r="I13" s="58">
        <v>6567609</v>
      </c>
    </row>
    <row r="14" spans="1:9" ht="12.75" customHeight="1" x14ac:dyDescent="0.2">
      <c r="A14" s="322" t="s">
        <v>10</v>
      </c>
      <c r="B14" s="323"/>
      <c r="C14" s="323"/>
      <c r="D14" s="323"/>
      <c r="E14" s="323"/>
      <c r="F14" s="324"/>
      <c r="G14" s="16">
        <v>7</v>
      </c>
      <c r="H14" s="58">
        <v>0</v>
      </c>
      <c r="I14" s="58">
        <v>0</v>
      </c>
    </row>
    <row r="15" spans="1:9" ht="12.75" customHeight="1" x14ac:dyDescent="0.2">
      <c r="A15" s="322" t="s">
        <v>11</v>
      </c>
      <c r="B15" s="323"/>
      <c r="C15" s="323"/>
      <c r="D15" s="323"/>
      <c r="E15" s="323"/>
      <c r="F15" s="324"/>
      <c r="G15" s="16">
        <v>8</v>
      </c>
      <c r="H15" s="58">
        <v>859710</v>
      </c>
      <c r="I15" s="58">
        <v>615700</v>
      </c>
    </row>
    <row r="16" spans="1:9" ht="12.75" customHeight="1" x14ac:dyDescent="0.2">
      <c r="A16" s="322" t="s">
        <v>12</v>
      </c>
      <c r="B16" s="323"/>
      <c r="C16" s="323"/>
      <c r="D16" s="323"/>
      <c r="E16" s="323"/>
      <c r="F16" s="324"/>
      <c r="G16" s="16">
        <v>9</v>
      </c>
      <c r="H16" s="58">
        <v>0</v>
      </c>
      <c r="I16" s="58">
        <v>0</v>
      </c>
    </row>
    <row r="17" spans="1:9" ht="12.75" customHeight="1" x14ac:dyDescent="0.2">
      <c r="A17" s="317" t="s">
        <v>13</v>
      </c>
      <c r="B17" s="318"/>
      <c r="C17" s="318"/>
      <c r="D17" s="318"/>
      <c r="E17" s="318"/>
      <c r="F17" s="319"/>
      <c r="G17" s="17">
        <v>10</v>
      </c>
      <c r="H17" s="59">
        <f>H18+H19+H20+H21+H22+H23+H24+H25+H26</f>
        <v>3956425252</v>
      </c>
      <c r="I17" s="59">
        <f>I18+I19+I20+I21+I22+I23+I24+I25+I26</f>
        <v>4247236790</v>
      </c>
    </row>
    <row r="18" spans="1:9" ht="12.75" customHeight="1" x14ac:dyDescent="0.2">
      <c r="A18" s="322" t="s">
        <v>14</v>
      </c>
      <c r="B18" s="323"/>
      <c r="C18" s="323"/>
      <c r="D18" s="323"/>
      <c r="E18" s="323"/>
      <c r="F18" s="324"/>
      <c r="G18" s="16">
        <v>11</v>
      </c>
      <c r="H18" s="58">
        <v>644865438</v>
      </c>
      <c r="I18" s="58">
        <v>630175338</v>
      </c>
    </row>
    <row r="19" spans="1:9" ht="12.75" customHeight="1" x14ac:dyDescent="0.2">
      <c r="A19" s="322" t="s">
        <v>15</v>
      </c>
      <c r="B19" s="323"/>
      <c r="C19" s="323"/>
      <c r="D19" s="323"/>
      <c r="E19" s="323"/>
      <c r="F19" s="324"/>
      <c r="G19" s="16">
        <v>12</v>
      </c>
      <c r="H19" s="58">
        <v>2589871537</v>
      </c>
      <c r="I19" s="58">
        <v>2765966791</v>
      </c>
    </row>
    <row r="20" spans="1:9" ht="12.75" customHeight="1" x14ac:dyDescent="0.2">
      <c r="A20" s="322" t="s">
        <v>16</v>
      </c>
      <c r="B20" s="323"/>
      <c r="C20" s="323"/>
      <c r="D20" s="323"/>
      <c r="E20" s="323"/>
      <c r="F20" s="324"/>
      <c r="G20" s="16">
        <v>13</v>
      </c>
      <c r="H20" s="58">
        <v>398353730</v>
      </c>
      <c r="I20" s="58">
        <v>441226355</v>
      </c>
    </row>
    <row r="21" spans="1:9" ht="12.75" customHeight="1" x14ac:dyDescent="0.2">
      <c r="A21" s="322" t="s">
        <v>17</v>
      </c>
      <c r="B21" s="323"/>
      <c r="C21" s="323"/>
      <c r="D21" s="323"/>
      <c r="E21" s="323"/>
      <c r="F21" s="324"/>
      <c r="G21" s="16">
        <v>14</v>
      </c>
      <c r="H21" s="58">
        <v>113623233</v>
      </c>
      <c r="I21" s="58">
        <v>112390110</v>
      </c>
    </row>
    <row r="22" spans="1:9" ht="12.75" customHeight="1" x14ac:dyDescent="0.2">
      <c r="A22" s="322" t="s">
        <v>18</v>
      </c>
      <c r="B22" s="323"/>
      <c r="C22" s="323"/>
      <c r="D22" s="323"/>
      <c r="E22" s="323"/>
      <c r="F22" s="324"/>
      <c r="G22" s="16">
        <v>15</v>
      </c>
      <c r="H22" s="58">
        <v>0</v>
      </c>
      <c r="I22" s="58">
        <v>0</v>
      </c>
    </row>
    <row r="23" spans="1:9" ht="12.75" customHeight="1" x14ac:dyDescent="0.2">
      <c r="A23" s="322" t="s">
        <v>19</v>
      </c>
      <c r="B23" s="323"/>
      <c r="C23" s="323"/>
      <c r="D23" s="323"/>
      <c r="E23" s="323"/>
      <c r="F23" s="324"/>
      <c r="G23" s="16">
        <v>16</v>
      </c>
      <c r="H23" s="58">
        <v>3269078</v>
      </c>
      <c r="I23" s="58">
        <v>1957700</v>
      </c>
    </row>
    <row r="24" spans="1:9" ht="12.75" customHeight="1" x14ac:dyDescent="0.2">
      <c r="A24" s="322" t="s">
        <v>20</v>
      </c>
      <c r="B24" s="323"/>
      <c r="C24" s="323"/>
      <c r="D24" s="323"/>
      <c r="E24" s="323"/>
      <c r="F24" s="324"/>
      <c r="G24" s="16">
        <v>17</v>
      </c>
      <c r="H24" s="58">
        <v>150627634</v>
      </c>
      <c r="I24" s="58">
        <v>217024655</v>
      </c>
    </row>
    <row r="25" spans="1:9" ht="12.75" customHeight="1" x14ac:dyDescent="0.2">
      <c r="A25" s="322" t="s">
        <v>21</v>
      </c>
      <c r="B25" s="323"/>
      <c r="C25" s="323"/>
      <c r="D25" s="323"/>
      <c r="E25" s="323"/>
      <c r="F25" s="324"/>
      <c r="G25" s="16">
        <v>18</v>
      </c>
      <c r="H25" s="58">
        <v>46174128</v>
      </c>
      <c r="I25" s="58">
        <v>72046375</v>
      </c>
    </row>
    <row r="26" spans="1:9" ht="12.75" customHeight="1" x14ac:dyDescent="0.2">
      <c r="A26" s="322" t="s">
        <v>22</v>
      </c>
      <c r="B26" s="323"/>
      <c r="C26" s="323"/>
      <c r="D26" s="323"/>
      <c r="E26" s="323"/>
      <c r="F26" s="324"/>
      <c r="G26" s="16">
        <v>19</v>
      </c>
      <c r="H26" s="58">
        <v>9640474</v>
      </c>
      <c r="I26" s="58">
        <v>6449466</v>
      </c>
    </row>
    <row r="27" spans="1:9" ht="12.75" customHeight="1" x14ac:dyDescent="0.2">
      <c r="A27" s="317" t="s">
        <v>23</v>
      </c>
      <c r="B27" s="318"/>
      <c r="C27" s="318"/>
      <c r="D27" s="318"/>
      <c r="E27" s="318"/>
      <c r="F27" s="319"/>
      <c r="G27" s="17">
        <v>20</v>
      </c>
      <c r="H27" s="59">
        <f>SUM(H28:H37)</f>
        <v>636006474</v>
      </c>
      <c r="I27" s="59">
        <f>SUM(I28:I37)</f>
        <v>774968081</v>
      </c>
    </row>
    <row r="28" spans="1:9" ht="12.75" customHeight="1" x14ac:dyDescent="0.2">
      <c r="A28" s="322" t="s">
        <v>24</v>
      </c>
      <c r="B28" s="323"/>
      <c r="C28" s="323"/>
      <c r="D28" s="323"/>
      <c r="E28" s="323"/>
      <c r="F28" s="324"/>
      <c r="G28" s="16">
        <v>21</v>
      </c>
      <c r="H28" s="119">
        <v>616200941</v>
      </c>
      <c r="I28" s="119">
        <v>727328038</v>
      </c>
    </row>
    <row r="29" spans="1:9" ht="12.75" customHeight="1" x14ac:dyDescent="0.2">
      <c r="A29" s="322" t="s">
        <v>25</v>
      </c>
      <c r="B29" s="323"/>
      <c r="C29" s="323"/>
      <c r="D29" s="323"/>
      <c r="E29" s="323"/>
      <c r="F29" s="324"/>
      <c r="G29" s="16">
        <v>22</v>
      </c>
      <c r="H29" s="58">
        <v>0</v>
      </c>
      <c r="I29" s="58">
        <v>0</v>
      </c>
    </row>
    <row r="30" spans="1:9" ht="12.75" customHeight="1" x14ac:dyDescent="0.2">
      <c r="A30" s="322" t="s">
        <v>26</v>
      </c>
      <c r="B30" s="323"/>
      <c r="C30" s="323"/>
      <c r="D30" s="323"/>
      <c r="E30" s="323"/>
      <c r="F30" s="324"/>
      <c r="G30" s="16">
        <v>23</v>
      </c>
      <c r="H30" s="58">
        <v>0</v>
      </c>
      <c r="I30" s="58">
        <v>0</v>
      </c>
    </row>
    <row r="31" spans="1:9" ht="24.6" customHeight="1" x14ac:dyDescent="0.2">
      <c r="A31" s="322" t="s">
        <v>27</v>
      </c>
      <c r="B31" s="323"/>
      <c r="C31" s="323"/>
      <c r="D31" s="323"/>
      <c r="E31" s="323"/>
      <c r="F31" s="324"/>
      <c r="G31" s="16">
        <v>24</v>
      </c>
      <c r="H31" s="58">
        <v>0</v>
      </c>
      <c r="I31" s="58">
        <v>47191530</v>
      </c>
    </row>
    <row r="32" spans="1:9" ht="24" customHeight="1" x14ac:dyDescent="0.2">
      <c r="A32" s="322" t="s">
        <v>28</v>
      </c>
      <c r="B32" s="323"/>
      <c r="C32" s="323"/>
      <c r="D32" s="323"/>
      <c r="E32" s="323"/>
      <c r="F32" s="324"/>
      <c r="G32" s="16">
        <v>25</v>
      </c>
      <c r="H32" s="58">
        <v>0</v>
      </c>
      <c r="I32" s="58">
        <v>0</v>
      </c>
    </row>
    <row r="33" spans="1:9" ht="26.45" customHeight="1" x14ac:dyDescent="0.2">
      <c r="A33" s="322" t="s">
        <v>29</v>
      </c>
      <c r="B33" s="323"/>
      <c r="C33" s="323"/>
      <c r="D33" s="323"/>
      <c r="E33" s="323"/>
      <c r="F33" s="324"/>
      <c r="G33" s="16">
        <v>26</v>
      </c>
      <c r="H33" s="58">
        <v>0</v>
      </c>
      <c r="I33" s="58">
        <v>0</v>
      </c>
    </row>
    <row r="34" spans="1:9" ht="12.75" customHeight="1" x14ac:dyDescent="0.2">
      <c r="A34" s="322" t="s">
        <v>30</v>
      </c>
      <c r="B34" s="323"/>
      <c r="C34" s="323"/>
      <c r="D34" s="323"/>
      <c r="E34" s="323"/>
      <c r="F34" s="324"/>
      <c r="G34" s="16">
        <v>27</v>
      </c>
      <c r="H34" s="119">
        <v>3959812</v>
      </c>
      <c r="I34" s="119">
        <v>195175</v>
      </c>
    </row>
    <row r="35" spans="1:9" ht="12.75" customHeight="1" x14ac:dyDescent="0.2">
      <c r="A35" s="322" t="s">
        <v>31</v>
      </c>
      <c r="B35" s="323"/>
      <c r="C35" s="323"/>
      <c r="D35" s="323"/>
      <c r="E35" s="323"/>
      <c r="F35" s="324"/>
      <c r="G35" s="16">
        <v>28</v>
      </c>
      <c r="H35" s="58">
        <v>15705721</v>
      </c>
      <c r="I35" s="58">
        <v>113338</v>
      </c>
    </row>
    <row r="36" spans="1:9" ht="12.75" customHeight="1" x14ac:dyDescent="0.2">
      <c r="A36" s="322" t="s">
        <v>32</v>
      </c>
      <c r="B36" s="323"/>
      <c r="C36" s="323"/>
      <c r="D36" s="323"/>
      <c r="E36" s="323"/>
      <c r="F36" s="324"/>
      <c r="G36" s="16">
        <v>29</v>
      </c>
      <c r="H36" s="58">
        <v>0</v>
      </c>
      <c r="I36" s="58">
        <v>0</v>
      </c>
    </row>
    <row r="37" spans="1:9" ht="12.75" customHeight="1" x14ac:dyDescent="0.2">
      <c r="A37" s="322" t="s">
        <v>33</v>
      </c>
      <c r="B37" s="323"/>
      <c r="C37" s="323"/>
      <c r="D37" s="323"/>
      <c r="E37" s="323"/>
      <c r="F37" s="324"/>
      <c r="G37" s="16">
        <v>30</v>
      </c>
      <c r="H37" s="58">
        <v>140000</v>
      </c>
      <c r="I37" s="58">
        <v>140000</v>
      </c>
    </row>
    <row r="38" spans="1:9" ht="12.75" customHeight="1" x14ac:dyDescent="0.2">
      <c r="A38" s="317" t="s">
        <v>34</v>
      </c>
      <c r="B38" s="318"/>
      <c r="C38" s="318"/>
      <c r="D38" s="318"/>
      <c r="E38" s="318"/>
      <c r="F38" s="319"/>
      <c r="G38" s="17">
        <v>31</v>
      </c>
      <c r="H38" s="59">
        <f>H39+H40+H41+H42</f>
        <v>0</v>
      </c>
      <c r="I38" s="59">
        <f>I39+I40+I41+I42</f>
        <v>0</v>
      </c>
    </row>
    <row r="39" spans="1:9" ht="12.75" customHeight="1" x14ac:dyDescent="0.2">
      <c r="A39" s="322" t="s">
        <v>35</v>
      </c>
      <c r="B39" s="323"/>
      <c r="C39" s="323"/>
      <c r="D39" s="323"/>
      <c r="E39" s="323"/>
      <c r="F39" s="324"/>
      <c r="G39" s="16">
        <v>32</v>
      </c>
      <c r="H39" s="58">
        <v>0</v>
      </c>
      <c r="I39" s="58">
        <v>0</v>
      </c>
    </row>
    <row r="40" spans="1:9" ht="12.75" customHeight="1" x14ac:dyDescent="0.2">
      <c r="A40" s="322" t="s">
        <v>36</v>
      </c>
      <c r="B40" s="323"/>
      <c r="C40" s="323"/>
      <c r="D40" s="323"/>
      <c r="E40" s="323"/>
      <c r="F40" s="324"/>
      <c r="G40" s="16">
        <v>33</v>
      </c>
      <c r="H40" s="58">
        <v>0</v>
      </c>
      <c r="I40" s="58">
        <v>0</v>
      </c>
    </row>
    <row r="41" spans="1:9" ht="12.75" customHeight="1" x14ac:dyDescent="0.2">
      <c r="A41" s="322" t="s">
        <v>37</v>
      </c>
      <c r="B41" s="323"/>
      <c r="C41" s="323"/>
      <c r="D41" s="323"/>
      <c r="E41" s="323"/>
      <c r="F41" s="324"/>
      <c r="G41" s="16">
        <v>34</v>
      </c>
      <c r="H41" s="58">
        <v>0</v>
      </c>
      <c r="I41" s="58">
        <v>0</v>
      </c>
    </row>
    <row r="42" spans="1:9" ht="12.75" customHeight="1" x14ac:dyDescent="0.2">
      <c r="A42" s="322" t="s">
        <v>38</v>
      </c>
      <c r="B42" s="323"/>
      <c r="C42" s="323"/>
      <c r="D42" s="323"/>
      <c r="E42" s="323"/>
      <c r="F42" s="324"/>
      <c r="G42" s="16">
        <v>35</v>
      </c>
      <c r="H42" s="58">
        <v>0</v>
      </c>
      <c r="I42" s="58">
        <v>0</v>
      </c>
    </row>
    <row r="43" spans="1:9" ht="12.75" customHeight="1" x14ac:dyDescent="0.2">
      <c r="A43" s="348" t="s">
        <v>39</v>
      </c>
      <c r="B43" s="349"/>
      <c r="C43" s="349"/>
      <c r="D43" s="349"/>
      <c r="E43" s="349"/>
      <c r="F43" s="350"/>
      <c r="G43" s="16">
        <v>36</v>
      </c>
      <c r="H43" s="58">
        <v>100709727</v>
      </c>
      <c r="I43" s="58">
        <v>110358142</v>
      </c>
    </row>
    <row r="44" spans="1:9" ht="12.75" customHeight="1" x14ac:dyDescent="0.2">
      <c r="A44" s="325" t="s">
        <v>40</v>
      </c>
      <c r="B44" s="326"/>
      <c r="C44" s="326"/>
      <c r="D44" s="326"/>
      <c r="E44" s="326"/>
      <c r="F44" s="327"/>
      <c r="G44" s="17">
        <v>37</v>
      </c>
      <c r="H44" s="59">
        <f>H45+H53+H60+H70</f>
        <v>228779945</v>
      </c>
      <c r="I44" s="59">
        <f>I45+I53+I60+I70</f>
        <v>299370071</v>
      </c>
    </row>
    <row r="45" spans="1:9" ht="12.75" customHeight="1" x14ac:dyDescent="0.2">
      <c r="A45" s="317" t="s">
        <v>41</v>
      </c>
      <c r="B45" s="318"/>
      <c r="C45" s="318"/>
      <c r="D45" s="318"/>
      <c r="E45" s="318"/>
      <c r="F45" s="319"/>
      <c r="G45" s="17">
        <v>38</v>
      </c>
      <c r="H45" s="59">
        <f>SUM(H46:H52)</f>
        <v>22899786</v>
      </c>
      <c r="I45" s="59">
        <f>SUM(I46:I52)</f>
        <v>22384906</v>
      </c>
    </row>
    <row r="46" spans="1:9" ht="12.75" customHeight="1" x14ac:dyDescent="0.2">
      <c r="A46" s="322" t="s">
        <v>42</v>
      </c>
      <c r="B46" s="323"/>
      <c r="C46" s="323"/>
      <c r="D46" s="323"/>
      <c r="E46" s="323"/>
      <c r="F46" s="324"/>
      <c r="G46" s="16">
        <v>39</v>
      </c>
      <c r="H46" s="119">
        <v>22761740</v>
      </c>
      <c r="I46" s="119">
        <v>22202305</v>
      </c>
    </row>
    <row r="47" spans="1:9" ht="12.75" customHeight="1" x14ac:dyDescent="0.2">
      <c r="A47" s="322" t="s">
        <v>43</v>
      </c>
      <c r="B47" s="323"/>
      <c r="C47" s="323"/>
      <c r="D47" s="323"/>
      <c r="E47" s="323"/>
      <c r="F47" s="324"/>
      <c r="G47" s="16">
        <v>40</v>
      </c>
      <c r="H47" s="58">
        <v>0</v>
      </c>
      <c r="I47" s="58">
        <v>0</v>
      </c>
    </row>
    <row r="48" spans="1:9" ht="12.75" customHeight="1" x14ac:dyDescent="0.2">
      <c r="A48" s="322" t="s">
        <v>44</v>
      </c>
      <c r="B48" s="323"/>
      <c r="C48" s="323"/>
      <c r="D48" s="323"/>
      <c r="E48" s="323"/>
      <c r="F48" s="324"/>
      <c r="G48" s="16">
        <v>41</v>
      </c>
      <c r="H48" s="58">
        <v>0</v>
      </c>
      <c r="I48" s="58">
        <v>0</v>
      </c>
    </row>
    <row r="49" spans="1:9" ht="12.75" customHeight="1" x14ac:dyDescent="0.2">
      <c r="A49" s="322" t="s">
        <v>45</v>
      </c>
      <c r="B49" s="323"/>
      <c r="C49" s="323"/>
      <c r="D49" s="323"/>
      <c r="E49" s="323"/>
      <c r="F49" s="324"/>
      <c r="G49" s="16">
        <v>42</v>
      </c>
      <c r="H49" s="119">
        <v>138046</v>
      </c>
      <c r="I49" s="119">
        <v>182601</v>
      </c>
    </row>
    <row r="50" spans="1:9" ht="12.75" customHeight="1" x14ac:dyDescent="0.2">
      <c r="A50" s="322" t="s">
        <v>46</v>
      </c>
      <c r="B50" s="323"/>
      <c r="C50" s="323"/>
      <c r="D50" s="323"/>
      <c r="E50" s="323"/>
      <c r="F50" s="324"/>
      <c r="G50" s="16">
        <v>43</v>
      </c>
      <c r="H50" s="58">
        <v>0</v>
      </c>
      <c r="I50" s="58">
        <v>0</v>
      </c>
    </row>
    <row r="51" spans="1:9" ht="12.75" customHeight="1" x14ac:dyDescent="0.2">
      <c r="A51" s="322" t="s">
        <v>47</v>
      </c>
      <c r="B51" s="323"/>
      <c r="C51" s="323"/>
      <c r="D51" s="323"/>
      <c r="E51" s="323"/>
      <c r="F51" s="324"/>
      <c r="G51" s="16">
        <v>44</v>
      </c>
      <c r="H51" s="58">
        <v>0</v>
      </c>
      <c r="I51" s="58">
        <v>0</v>
      </c>
    </row>
    <row r="52" spans="1:9" ht="12.75" customHeight="1" x14ac:dyDescent="0.2">
      <c r="A52" s="322" t="s">
        <v>48</v>
      </c>
      <c r="B52" s="323"/>
      <c r="C52" s="323"/>
      <c r="D52" s="323"/>
      <c r="E52" s="323"/>
      <c r="F52" s="324"/>
      <c r="G52" s="16">
        <v>45</v>
      </c>
      <c r="H52" s="58">
        <v>0</v>
      </c>
      <c r="I52" s="58">
        <v>0</v>
      </c>
    </row>
    <row r="53" spans="1:9" ht="12.75" customHeight="1" x14ac:dyDescent="0.2">
      <c r="A53" s="317" t="s">
        <v>49</v>
      </c>
      <c r="B53" s="318"/>
      <c r="C53" s="318"/>
      <c r="D53" s="318"/>
      <c r="E53" s="318"/>
      <c r="F53" s="319"/>
      <c r="G53" s="17">
        <v>46</v>
      </c>
      <c r="H53" s="59">
        <f>SUM(H54:H59)</f>
        <v>36954174</v>
      </c>
      <c r="I53" s="59">
        <f>SUM(I54:I59)</f>
        <v>28464473</v>
      </c>
    </row>
    <row r="54" spans="1:9" ht="12.75" customHeight="1" x14ac:dyDescent="0.2">
      <c r="A54" s="322" t="s">
        <v>50</v>
      </c>
      <c r="B54" s="323"/>
      <c r="C54" s="323"/>
      <c r="D54" s="323"/>
      <c r="E54" s="323"/>
      <c r="F54" s="324"/>
      <c r="G54" s="16">
        <v>47</v>
      </c>
      <c r="H54" s="119">
        <v>1879447</v>
      </c>
      <c r="I54" s="119">
        <v>2556854</v>
      </c>
    </row>
    <row r="55" spans="1:9" ht="12.75" customHeight="1" x14ac:dyDescent="0.2">
      <c r="A55" s="322" t="s">
        <v>51</v>
      </c>
      <c r="B55" s="323"/>
      <c r="C55" s="323"/>
      <c r="D55" s="323"/>
      <c r="E55" s="323"/>
      <c r="F55" s="324"/>
      <c r="G55" s="16">
        <v>48</v>
      </c>
      <c r="H55" s="58">
        <v>0</v>
      </c>
      <c r="I55" s="58">
        <v>23688</v>
      </c>
    </row>
    <row r="56" spans="1:9" ht="12.75" customHeight="1" x14ac:dyDescent="0.2">
      <c r="A56" s="322" t="s">
        <v>52</v>
      </c>
      <c r="B56" s="323"/>
      <c r="C56" s="323"/>
      <c r="D56" s="323"/>
      <c r="E56" s="323"/>
      <c r="F56" s="324"/>
      <c r="G56" s="16">
        <v>49</v>
      </c>
      <c r="H56" s="120">
        <v>29757242</v>
      </c>
      <c r="I56" s="120">
        <v>13342394</v>
      </c>
    </row>
    <row r="57" spans="1:9" ht="12.75" customHeight="1" x14ac:dyDescent="0.2">
      <c r="A57" s="322" t="s">
        <v>53</v>
      </c>
      <c r="B57" s="323"/>
      <c r="C57" s="323"/>
      <c r="D57" s="323"/>
      <c r="E57" s="323"/>
      <c r="F57" s="324"/>
      <c r="G57" s="16">
        <v>50</v>
      </c>
      <c r="H57" s="58">
        <v>1366667</v>
      </c>
      <c r="I57" s="58">
        <v>911253</v>
      </c>
    </row>
    <row r="58" spans="1:9" ht="12.75" customHeight="1" x14ac:dyDescent="0.2">
      <c r="A58" s="322" t="s">
        <v>54</v>
      </c>
      <c r="B58" s="323"/>
      <c r="C58" s="323"/>
      <c r="D58" s="323"/>
      <c r="E58" s="323"/>
      <c r="F58" s="324"/>
      <c r="G58" s="16">
        <v>51</v>
      </c>
      <c r="H58" s="120">
        <v>2925630</v>
      </c>
      <c r="I58" s="120">
        <v>10124258</v>
      </c>
    </row>
    <row r="59" spans="1:9" ht="12.75" customHeight="1" x14ac:dyDescent="0.2">
      <c r="A59" s="322" t="s">
        <v>55</v>
      </c>
      <c r="B59" s="323"/>
      <c r="C59" s="323"/>
      <c r="D59" s="323"/>
      <c r="E59" s="323"/>
      <c r="F59" s="324"/>
      <c r="G59" s="16">
        <v>52</v>
      </c>
      <c r="H59" s="120">
        <v>1025188</v>
      </c>
      <c r="I59" s="120">
        <v>1506026</v>
      </c>
    </row>
    <row r="60" spans="1:9" ht="12.75" customHeight="1" x14ac:dyDescent="0.2">
      <c r="A60" s="317" t="s">
        <v>56</v>
      </c>
      <c r="B60" s="318"/>
      <c r="C60" s="318"/>
      <c r="D60" s="318"/>
      <c r="E60" s="318"/>
      <c r="F60" s="319"/>
      <c r="G60" s="17">
        <v>53</v>
      </c>
      <c r="H60" s="59">
        <f>SUM(H61:H69)</f>
        <v>392839</v>
      </c>
      <c r="I60" s="59">
        <f>SUM(I61:I69)</f>
        <v>671420</v>
      </c>
    </row>
    <row r="61" spans="1:9" ht="12.75" customHeight="1" x14ac:dyDescent="0.2">
      <c r="A61" s="322" t="s">
        <v>24</v>
      </c>
      <c r="B61" s="323"/>
      <c r="C61" s="323"/>
      <c r="D61" s="323"/>
      <c r="E61" s="323"/>
      <c r="F61" s="324"/>
      <c r="G61" s="16">
        <v>54</v>
      </c>
      <c r="H61" s="58">
        <v>0</v>
      </c>
      <c r="I61" s="58">
        <v>0</v>
      </c>
    </row>
    <row r="62" spans="1:9" ht="12.75" customHeight="1" x14ac:dyDescent="0.2">
      <c r="A62" s="322" t="s">
        <v>25</v>
      </c>
      <c r="B62" s="323"/>
      <c r="C62" s="323"/>
      <c r="D62" s="323"/>
      <c r="E62" s="323"/>
      <c r="F62" s="324"/>
      <c r="G62" s="16">
        <v>55</v>
      </c>
      <c r="H62" s="58">
        <v>0</v>
      </c>
      <c r="I62" s="58">
        <v>0</v>
      </c>
    </row>
    <row r="63" spans="1:9" ht="12.75" customHeight="1" x14ac:dyDescent="0.2">
      <c r="A63" s="322" t="s">
        <v>26</v>
      </c>
      <c r="B63" s="323"/>
      <c r="C63" s="323"/>
      <c r="D63" s="323"/>
      <c r="E63" s="323"/>
      <c r="F63" s="324"/>
      <c r="G63" s="16">
        <v>56</v>
      </c>
      <c r="H63" s="58">
        <v>28300</v>
      </c>
      <c r="I63" s="58">
        <v>28300</v>
      </c>
    </row>
    <row r="64" spans="1:9" ht="23.45" customHeight="1" x14ac:dyDescent="0.2">
      <c r="A64" s="322" t="s">
        <v>57</v>
      </c>
      <c r="B64" s="323"/>
      <c r="C64" s="323"/>
      <c r="D64" s="323"/>
      <c r="E64" s="323"/>
      <c r="F64" s="324"/>
      <c r="G64" s="16">
        <v>57</v>
      </c>
      <c r="H64" s="58">
        <v>0</v>
      </c>
      <c r="I64" s="58">
        <v>0</v>
      </c>
    </row>
    <row r="65" spans="1:9" ht="21" customHeight="1" x14ac:dyDescent="0.2">
      <c r="A65" s="322" t="s">
        <v>28</v>
      </c>
      <c r="B65" s="323"/>
      <c r="C65" s="323"/>
      <c r="D65" s="323"/>
      <c r="E65" s="323"/>
      <c r="F65" s="324"/>
      <c r="G65" s="16">
        <v>58</v>
      </c>
      <c r="H65" s="58">
        <v>0</v>
      </c>
      <c r="I65" s="58">
        <v>0</v>
      </c>
    </row>
    <row r="66" spans="1:9" ht="22.9" customHeight="1" x14ac:dyDescent="0.2">
      <c r="A66" s="322" t="s">
        <v>29</v>
      </c>
      <c r="B66" s="323"/>
      <c r="C66" s="323"/>
      <c r="D66" s="323"/>
      <c r="E66" s="323"/>
      <c r="F66" s="324"/>
      <c r="G66" s="16">
        <v>59</v>
      </c>
      <c r="H66" s="58">
        <v>0</v>
      </c>
      <c r="I66" s="58">
        <v>0</v>
      </c>
    </row>
    <row r="67" spans="1:9" ht="12.75" customHeight="1" x14ac:dyDescent="0.2">
      <c r="A67" s="322" t="s">
        <v>30</v>
      </c>
      <c r="B67" s="323"/>
      <c r="C67" s="323"/>
      <c r="D67" s="323"/>
      <c r="E67" s="323"/>
      <c r="F67" s="324"/>
      <c r="G67" s="16">
        <v>60</v>
      </c>
      <c r="H67" s="58">
        <v>0</v>
      </c>
      <c r="I67" s="58">
        <v>0</v>
      </c>
    </row>
    <row r="68" spans="1:9" ht="12.75" customHeight="1" x14ac:dyDescent="0.2">
      <c r="A68" s="322" t="s">
        <v>31</v>
      </c>
      <c r="B68" s="323"/>
      <c r="C68" s="323"/>
      <c r="D68" s="323"/>
      <c r="E68" s="323"/>
      <c r="F68" s="324"/>
      <c r="G68" s="16">
        <v>61</v>
      </c>
      <c r="H68" s="58">
        <v>364539</v>
      </c>
      <c r="I68" s="58">
        <v>502970</v>
      </c>
    </row>
    <row r="69" spans="1:9" ht="12.75" customHeight="1" x14ac:dyDescent="0.2">
      <c r="A69" s="322" t="s">
        <v>58</v>
      </c>
      <c r="B69" s="323"/>
      <c r="C69" s="323"/>
      <c r="D69" s="323"/>
      <c r="E69" s="323"/>
      <c r="F69" s="324"/>
      <c r="G69" s="16">
        <v>62</v>
      </c>
      <c r="H69" s="58">
        <v>0</v>
      </c>
      <c r="I69" s="58">
        <v>140150</v>
      </c>
    </row>
    <row r="70" spans="1:9" ht="12.75" customHeight="1" x14ac:dyDescent="0.2">
      <c r="A70" s="348" t="s">
        <v>59</v>
      </c>
      <c r="B70" s="349"/>
      <c r="C70" s="349"/>
      <c r="D70" s="349"/>
      <c r="E70" s="349"/>
      <c r="F70" s="350"/>
      <c r="G70" s="16">
        <v>63</v>
      </c>
      <c r="H70" s="58">
        <v>168533146</v>
      </c>
      <c r="I70" s="58">
        <v>247849272</v>
      </c>
    </row>
    <row r="71" spans="1:9" ht="12.75" customHeight="1" x14ac:dyDescent="0.2">
      <c r="A71" s="354" t="s">
        <v>60</v>
      </c>
      <c r="B71" s="355"/>
      <c r="C71" s="355"/>
      <c r="D71" s="355"/>
      <c r="E71" s="355"/>
      <c r="F71" s="356"/>
      <c r="G71" s="16">
        <v>64</v>
      </c>
      <c r="H71" s="58">
        <v>24218271</v>
      </c>
      <c r="I71" s="58">
        <v>17874753</v>
      </c>
    </row>
    <row r="72" spans="1:9" ht="12.75" customHeight="1" x14ac:dyDescent="0.2">
      <c r="A72" s="325" t="s">
        <v>61</v>
      </c>
      <c r="B72" s="326"/>
      <c r="C72" s="326"/>
      <c r="D72" s="326"/>
      <c r="E72" s="326"/>
      <c r="F72" s="327"/>
      <c r="G72" s="17">
        <v>65</v>
      </c>
      <c r="H72" s="59">
        <f>H8+H9+H44+H71</f>
        <v>4998256676</v>
      </c>
      <c r="I72" s="59">
        <f>I8+I9+I44+I71</f>
        <v>5503912108</v>
      </c>
    </row>
    <row r="73" spans="1:9" ht="12.75" customHeight="1" x14ac:dyDescent="0.2">
      <c r="A73" s="357" t="s">
        <v>62</v>
      </c>
      <c r="B73" s="358"/>
      <c r="C73" s="358"/>
      <c r="D73" s="358"/>
      <c r="E73" s="358"/>
      <c r="F73" s="359"/>
      <c r="G73" s="19">
        <v>66</v>
      </c>
      <c r="H73" s="60">
        <v>54446042</v>
      </c>
      <c r="I73" s="60">
        <v>54355927</v>
      </c>
    </row>
    <row r="74" spans="1:9" x14ac:dyDescent="0.2">
      <c r="A74" s="360" t="s">
        <v>63</v>
      </c>
      <c r="B74" s="361"/>
      <c r="C74" s="361"/>
      <c r="D74" s="361"/>
      <c r="E74" s="361"/>
      <c r="F74" s="361"/>
      <c r="G74" s="361"/>
      <c r="H74" s="361"/>
      <c r="I74" s="361"/>
    </row>
    <row r="75" spans="1:9" ht="12.75" customHeight="1" x14ac:dyDescent="0.2">
      <c r="A75" s="320" t="s">
        <v>64</v>
      </c>
      <c r="B75" s="320"/>
      <c r="C75" s="320"/>
      <c r="D75" s="320"/>
      <c r="E75" s="320"/>
      <c r="F75" s="320"/>
      <c r="G75" s="17">
        <v>67</v>
      </c>
      <c r="H75" s="59">
        <f>H76+H77+H78+H84+H85+H89+H92+H95</f>
        <v>2474760657</v>
      </c>
      <c r="I75" s="59">
        <f>I76+I77+I78+I84+I85+I89+I92+I95</f>
        <v>2690444302</v>
      </c>
    </row>
    <row r="76" spans="1:9" ht="12.75" customHeight="1" x14ac:dyDescent="0.2">
      <c r="A76" s="321" t="s">
        <v>65</v>
      </c>
      <c r="B76" s="321"/>
      <c r="C76" s="321"/>
      <c r="D76" s="321"/>
      <c r="E76" s="321"/>
      <c r="F76" s="321"/>
      <c r="G76" s="16">
        <v>68</v>
      </c>
      <c r="H76" s="58">
        <v>1672021210</v>
      </c>
      <c r="I76" s="58">
        <v>1672021210</v>
      </c>
    </row>
    <row r="77" spans="1:9" ht="12.75" customHeight="1" x14ac:dyDescent="0.2">
      <c r="A77" s="321" t="s">
        <v>66</v>
      </c>
      <c r="B77" s="321"/>
      <c r="C77" s="321"/>
      <c r="D77" s="321"/>
      <c r="E77" s="321"/>
      <c r="F77" s="321"/>
      <c r="G77" s="16">
        <v>69</v>
      </c>
      <c r="H77" s="58">
        <v>5304283</v>
      </c>
      <c r="I77" s="58">
        <v>5710563</v>
      </c>
    </row>
    <row r="78" spans="1:9" ht="12.75" customHeight="1" x14ac:dyDescent="0.2">
      <c r="A78" s="351" t="s">
        <v>67</v>
      </c>
      <c r="B78" s="351"/>
      <c r="C78" s="351"/>
      <c r="D78" s="351"/>
      <c r="E78" s="351"/>
      <c r="F78" s="351"/>
      <c r="G78" s="17">
        <v>70</v>
      </c>
      <c r="H78" s="59">
        <f>SUM(H79:H83)</f>
        <v>94297196</v>
      </c>
      <c r="I78" s="59">
        <f>SUM(I79:I83)</f>
        <v>95998079</v>
      </c>
    </row>
    <row r="79" spans="1:9" ht="12.75" customHeight="1" x14ac:dyDescent="0.2">
      <c r="A79" s="316" t="s">
        <v>68</v>
      </c>
      <c r="B79" s="316"/>
      <c r="C79" s="316"/>
      <c r="D79" s="316"/>
      <c r="E79" s="316"/>
      <c r="F79" s="316"/>
      <c r="G79" s="16">
        <v>71</v>
      </c>
      <c r="H79" s="58">
        <v>83601061</v>
      </c>
      <c r="I79" s="58">
        <v>83601061</v>
      </c>
    </row>
    <row r="80" spans="1:9" ht="12.75" customHeight="1" x14ac:dyDescent="0.2">
      <c r="A80" s="316" t="s">
        <v>69</v>
      </c>
      <c r="B80" s="316"/>
      <c r="C80" s="316"/>
      <c r="D80" s="316"/>
      <c r="E80" s="316"/>
      <c r="F80" s="316"/>
      <c r="G80" s="16">
        <v>72</v>
      </c>
      <c r="H80" s="58">
        <v>96815284</v>
      </c>
      <c r="I80" s="58">
        <v>136815284</v>
      </c>
    </row>
    <row r="81" spans="1:9" ht="12.75" customHeight="1" x14ac:dyDescent="0.2">
      <c r="A81" s="316" t="s">
        <v>70</v>
      </c>
      <c r="B81" s="316"/>
      <c r="C81" s="316"/>
      <c r="D81" s="316"/>
      <c r="E81" s="316"/>
      <c r="F81" s="316"/>
      <c r="G81" s="16">
        <v>73</v>
      </c>
      <c r="H81" s="58">
        <v>-86119149</v>
      </c>
      <c r="I81" s="58">
        <v>-124418266</v>
      </c>
    </row>
    <row r="82" spans="1:9" ht="12.75" customHeight="1" x14ac:dyDescent="0.2">
      <c r="A82" s="316" t="s">
        <v>71</v>
      </c>
      <c r="B82" s="316"/>
      <c r="C82" s="316"/>
      <c r="D82" s="316"/>
      <c r="E82" s="316"/>
      <c r="F82" s="316"/>
      <c r="G82" s="16">
        <v>74</v>
      </c>
      <c r="H82" s="58">
        <v>0</v>
      </c>
      <c r="I82" s="58">
        <v>0</v>
      </c>
    </row>
    <row r="83" spans="1:9" ht="12.75" customHeight="1" x14ac:dyDescent="0.2">
      <c r="A83" s="316" t="s">
        <v>72</v>
      </c>
      <c r="B83" s="316"/>
      <c r="C83" s="316"/>
      <c r="D83" s="316"/>
      <c r="E83" s="316"/>
      <c r="F83" s="316"/>
      <c r="G83" s="16">
        <v>75</v>
      </c>
      <c r="H83" s="58">
        <v>0</v>
      </c>
      <c r="I83" s="58">
        <v>0</v>
      </c>
    </row>
    <row r="84" spans="1:9" ht="12.75" customHeight="1" x14ac:dyDescent="0.2">
      <c r="A84" s="321" t="s">
        <v>73</v>
      </c>
      <c r="B84" s="321"/>
      <c r="C84" s="321"/>
      <c r="D84" s="321"/>
      <c r="E84" s="321"/>
      <c r="F84" s="321"/>
      <c r="G84" s="16">
        <v>76</v>
      </c>
      <c r="H84" s="58">
        <v>0</v>
      </c>
      <c r="I84" s="58">
        <v>0</v>
      </c>
    </row>
    <row r="85" spans="1:9" ht="12.75" customHeight="1" x14ac:dyDescent="0.2">
      <c r="A85" s="351" t="s">
        <v>74</v>
      </c>
      <c r="B85" s="351"/>
      <c r="C85" s="351"/>
      <c r="D85" s="351"/>
      <c r="E85" s="351"/>
      <c r="F85" s="351"/>
      <c r="G85" s="17">
        <v>77</v>
      </c>
      <c r="H85" s="59">
        <f>H86+H87+H88</f>
        <v>905282</v>
      </c>
      <c r="I85" s="59">
        <f>I86+I87+I88</f>
        <v>61473</v>
      </c>
    </row>
    <row r="86" spans="1:9" ht="12.75" customHeight="1" x14ac:dyDescent="0.2">
      <c r="A86" s="316" t="s">
        <v>75</v>
      </c>
      <c r="B86" s="316"/>
      <c r="C86" s="316"/>
      <c r="D86" s="316"/>
      <c r="E86" s="316"/>
      <c r="F86" s="316"/>
      <c r="G86" s="16">
        <v>78</v>
      </c>
      <c r="H86" s="58">
        <v>905282</v>
      </c>
      <c r="I86" s="58">
        <v>61473</v>
      </c>
    </row>
    <row r="87" spans="1:9" ht="12.75" customHeight="1" x14ac:dyDescent="0.2">
      <c r="A87" s="316" t="s">
        <v>76</v>
      </c>
      <c r="B87" s="316"/>
      <c r="C87" s="316"/>
      <c r="D87" s="316"/>
      <c r="E87" s="316"/>
      <c r="F87" s="316"/>
      <c r="G87" s="16">
        <v>79</v>
      </c>
      <c r="H87" s="58">
        <v>0</v>
      </c>
      <c r="I87" s="58">
        <v>0</v>
      </c>
    </row>
    <row r="88" spans="1:9" ht="12.75" customHeight="1" x14ac:dyDescent="0.2">
      <c r="A88" s="316" t="s">
        <v>77</v>
      </c>
      <c r="B88" s="316"/>
      <c r="C88" s="316"/>
      <c r="D88" s="316"/>
      <c r="E88" s="316"/>
      <c r="F88" s="316"/>
      <c r="G88" s="16">
        <v>80</v>
      </c>
      <c r="H88" s="58">
        <v>0</v>
      </c>
      <c r="I88" s="58">
        <v>0</v>
      </c>
    </row>
    <row r="89" spans="1:9" ht="12.75" customHeight="1" x14ac:dyDescent="0.2">
      <c r="A89" s="351" t="s">
        <v>78</v>
      </c>
      <c r="B89" s="351"/>
      <c r="C89" s="351"/>
      <c r="D89" s="351"/>
      <c r="E89" s="351"/>
      <c r="F89" s="351"/>
      <c r="G89" s="17">
        <v>81</v>
      </c>
      <c r="H89" s="59">
        <f>H90-H91</f>
        <v>462953210</v>
      </c>
      <c r="I89" s="59">
        <f>I90-I91</f>
        <v>539646072</v>
      </c>
    </row>
    <row r="90" spans="1:9" ht="12.75" customHeight="1" x14ac:dyDescent="0.2">
      <c r="A90" s="316" t="s">
        <v>79</v>
      </c>
      <c r="B90" s="316"/>
      <c r="C90" s="316"/>
      <c r="D90" s="316"/>
      <c r="E90" s="316"/>
      <c r="F90" s="316"/>
      <c r="G90" s="16">
        <v>82</v>
      </c>
      <c r="H90" s="58">
        <v>462953210</v>
      </c>
      <c r="I90" s="58">
        <v>539646072</v>
      </c>
    </row>
    <row r="91" spans="1:9" ht="12.75" customHeight="1" x14ac:dyDescent="0.2">
      <c r="A91" s="316" t="s">
        <v>80</v>
      </c>
      <c r="B91" s="316"/>
      <c r="C91" s="316"/>
      <c r="D91" s="316"/>
      <c r="E91" s="316"/>
      <c r="F91" s="316"/>
      <c r="G91" s="16">
        <v>83</v>
      </c>
      <c r="H91" s="44">
        <v>0</v>
      </c>
      <c r="I91" s="44">
        <v>0</v>
      </c>
    </row>
    <row r="92" spans="1:9" ht="12.75" customHeight="1" x14ac:dyDescent="0.2">
      <c r="A92" s="351" t="s">
        <v>81</v>
      </c>
      <c r="B92" s="351"/>
      <c r="C92" s="351"/>
      <c r="D92" s="351"/>
      <c r="E92" s="351"/>
      <c r="F92" s="351"/>
      <c r="G92" s="17">
        <v>84</v>
      </c>
      <c r="H92" s="59">
        <f>H93-H94</f>
        <v>239279476</v>
      </c>
      <c r="I92" s="59">
        <f>I93-I94</f>
        <v>377006905</v>
      </c>
    </row>
    <row r="93" spans="1:9" ht="12.75" customHeight="1" x14ac:dyDescent="0.2">
      <c r="A93" s="316" t="s">
        <v>82</v>
      </c>
      <c r="B93" s="316"/>
      <c r="C93" s="316"/>
      <c r="D93" s="316"/>
      <c r="E93" s="316"/>
      <c r="F93" s="316"/>
      <c r="G93" s="16">
        <v>85</v>
      </c>
      <c r="H93" s="58">
        <v>239279476</v>
      </c>
      <c r="I93" s="58">
        <v>377006905</v>
      </c>
    </row>
    <row r="94" spans="1:9" ht="12.75" customHeight="1" x14ac:dyDescent="0.2">
      <c r="A94" s="316" t="s">
        <v>83</v>
      </c>
      <c r="B94" s="316"/>
      <c r="C94" s="316"/>
      <c r="D94" s="316"/>
      <c r="E94" s="316"/>
      <c r="F94" s="316"/>
      <c r="G94" s="16">
        <v>86</v>
      </c>
      <c r="H94" s="44">
        <v>0</v>
      </c>
      <c r="I94" s="44">
        <v>0</v>
      </c>
    </row>
    <row r="95" spans="1:9" ht="12.75" customHeight="1" x14ac:dyDescent="0.2">
      <c r="A95" s="321" t="s">
        <v>84</v>
      </c>
      <c r="B95" s="321"/>
      <c r="C95" s="321"/>
      <c r="D95" s="321"/>
      <c r="E95" s="321"/>
      <c r="F95" s="321"/>
      <c r="G95" s="16">
        <v>87</v>
      </c>
      <c r="H95" s="44">
        <v>0</v>
      </c>
      <c r="I95" s="44">
        <v>0</v>
      </c>
    </row>
    <row r="96" spans="1:9" ht="12.75" customHeight="1" x14ac:dyDescent="0.2">
      <c r="A96" s="320" t="s">
        <v>85</v>
      </c>
      <c r="B96" s="320"/>
      <c r="C96" s="320"/>
      <c r="D96" s="320"/>
      <c r="E96" s="320"/>
      <c r="F96" s="320"/>
      <c r="G96" s="17">
        <v>88</v>
      </c>
      <c r="H96" s="59">
        <f>SUM(H97:H102)</f>
        <v>84454617</v>
      </c>
      <c r="I96" s="59">
        <f>SUM(I97:I102)</f>
        <v>99091523</v>
      </c>
    </row>
    <row r="97" spans="1:9" ht="12.75" customHeight="1" x14ac:dyDescent="0.2">
      <c r="A97" s="316" t="s">
        <v>86</v>
      </c>
      <c r="B97" s="316"/>
      <c r="C97" s="316"/>
      <c r="D97" s="316"/>
      <c r="E97" s="316"/>
      <c r="F97" s="316"/>
      <c r="G97" s="16">
        <v>89</v>
      </c>
      <c r="H97" s="58">
        <v>7894989</v>
      </c>
      <c r="I97" s="58">
        <v>11847096</v>
      </c>
    </row>
    <row r="98" spans="1:9" ht="12.75" customHeight="1" x14ac:dyDescent="0.2">
      <c r="A98" s="316" t="s">
        <v>87</v>
      </c>
      <c r="B98" s="316"/>
      <c r="C98" s="316"/>
      <c r="D98" s="316"/>
      <c r="E98" s="316"/>
      <c r="F98" s="316"/>
      <c r="G98" s="16">
        <v>90</v>
      </c>
      <c r="H98" s="58">
        <v>0</v>
      </c>
      <c r="I98" s="58">
        <v>0</v>
      </c>
    </row>
    <row r="99" spans="1:9" ht="12.75" customHeight="1" x14ac:dyDescent="0.2">
      <c r="A99" s="316" t="s">
        <v>88</v>
      </c>
      <c r="B99" s="316"/>
      <c r="C99" s="316"/>
      <c r="D99" s="316"/>
      <c r="E99" s="316"/>
      <c r="F99" s="316"/>
      <c r="G99" s="16">
        <v>91</v>
      </c>
      <c r="H99" s="58">
        <v>27804325</v>
      </c>
      <c r="I99" s="58">
        <v>30791013</v>
      </c>
    </row>
    <row r="100" spans="1:9" ht="12.75" customHeight="1" x14ac:dyDescent="0.2">
      <c r="A100" s="316" t="s">
        <v>89</v>
      </c>
      <c r="B100" s="316"/>
      <c r="C100" s="316"/>
      <c r="D100" s="316"/>
      <c r="E100" s="316"/>
      <c r="F100" s="316"/>
      <c r="G100" s="16">
        <v>92</v>
      </c>
      <c r="H100" s="58">
        <v>0</v>
      </c>
      <c r="I100" s="58">
        <v>0</v>
      </c>
    </row>
    <row r="101" spans="1:9" ht="12.75" customHeight="1" x14ac:dyDescent="0.2">
      <c r="A101" s="316" t="s">
        <v>90</v>
      </c>
      <c r="B101" s="316"/>
      <c r="C101" s="316"/>
      <c r="D101" s="316"/>
      <c r="E101" s="316"/>
      <c r="F101" s="316"/>
      <c r="G101" s="16">
        <v>93</v>
      </c>
      <c r="H101" s="58">
        <v>0</v>
      </c>
      <c r="I101" s="58">
        <v>0</v>
      </c>
    </row>
    <row r="102" spans="1:9" ht="12.75" customHeight="1" x14ac:dyDescent="0.2">
      <c r="A102" s="316" t="s">
        <v>91</v>
      </c>
      <c r="B102" s="316"/>
      <c r="C102" s="316"/>
      <c r="D102" s="316"/>
      <c r="E102" s="316"/>
      <c r="F102" s="316"/>
      <c r="G102" s="16">
        <v>94</v>
      </c>
      <c r="H102" s="58">
        <v>48755303</v>
      </c>
      <c r="I102" s="58">
        <v>56453414</v>
      </c>
    </row>
    <row r="103" spans="1:9" ht="12.75" customHeight="1" x14ac:dyDescent="0.2">
      <c r="A103" s="320" t="s">
        <v>92</v>
      </c>
      <c r="B103" s="320"/>
      <c r="C103" s="320"/>
      <c r="D103" s="320"/>
      <c r="E103" s="320"/>
      <c r="F103" s="320"/>
      <c r="G103" s="17">
        <v>95</v>
      </c>
      <c r="H103" s="59">
        <f>SUM(H104:H114)</f>
        <v>1999146293</v>
      </c>
      <c r="I103" s="59">
        <f>SUM(I104:I114)</f>
        <v>2199023800</v>
      </c>
    </row>
    <row r="104" spans="1:9" ht="12.75" customHeight="1" x14ac:dyDescent="0.2">
      <c r="A104" s="316" t="s">
        <v>93</v>
      </c>
      <c r="B104" s="316"/>
      <c r="C104" s="316"/>
      <c r="D104" s="316"/>
      <c r="E104" s="316"/>
      <c r="F104" s="316"/>
      <c r="G104" s="16">
        <v>96</v>
      </c>
      <c r="H104" s="45">
        <v>0</v>
      </c>
      <c r="I104" s="45">
        <v>0</v>
      </c>
    </row>
    <row r="105" spans="1:9" ht="12.75" customHeight="1" x14ac:dyDescent="0.2">
      <c r="A105" s="316" t="s">
        <v>94</v>
      </c>
      <c r="B105" s="316"/>
      <c r="C105" s="316"/>
      <c r="D105" s="316"/>
      <c r="E105" s="316"/>
      <c r="F105" s="316"/>
      <c r="G105" s="16">
        <v>97</v>
      </c>
      <c r="H105" s="44">
        <v>0</v>
      </c>
      <c r="I105" s="44">
        <v>0</v>
      </c>
    </row>
    <row r="106" spans="1:9" ht="12.75" customHeight="1" x14ac:dyDescent="0.2">
      <c r="A106" s="316" t="s">
        <v>95</v>
      </c>
      <c r="B106" s="316"/>
      <c r="C106" s="316"/>
      <c r="D106" s="316"/>
      <c r="E106" s="316"/>
      <c r="F106" s="316"/>
      <c r="G106" s="16">
        <v>98</v>
      </c>
      <c r="H106" s="44">
        <v>0</v>
      </c>
      <c r="I106" s="44">
        <v>0</v>
      </c>
    </row>
    <row r="107" spans="1:9" ht="22.35" customHeight="1" x14ac:dyDescent="0.2">
      <c r="A107" s="316" t="s">
        <v>96</v>
      </c>
      <c r="B107" s="316"/>
      <c r="C107" s="316"/>
      <c r="D107" s="316"/>
      <c r="E107" s="316"/>
      <c r="F107" s="316"/>
      <c r="G107" s="16">
        <v>99</v>
      </c>
      <c r="H107" s="44">
        <v>0</v>
      </c>
      <c r="I107" s="44">
        <v>0</v>
      </c>
    </row>
    <row r="108" spans="1:9" ht="12.75" customHeight="1" x14ac:dyDescent="0.2">
      <c r="A108" s="316" t="s">
        <v>97</v>
      </c>
      <c r="B108" s="316"/>
      <c r="C108" s="316"/>
      <c r="D108" s="316"/>
      <c r="E108" s="316"/>
      <c r="F108" s="316"/>
      <c r="G108" s="16">
        <v>100</v>
      </c>
      <c r="H108" s="44">
        <v>0</v>
      </c>
      <c r="I108" s="44">
        <v>0</v>
      </c>
    </row>
    <row r="109" spans="1:9" ht="12.75" customHeight="1" x14ac:dyDescent="0.2">
      <c r="A109" s="316" t="s">
        <v>98</v>
      </c>
      <c r="B109" s="316"/>
      <c r="C109" s="316"/>
      <c r="D109" s="316"/>
      <c r="E109" s="316"/>
      <c r="F109" s="316"/>
      <c r="G109" s="16">
        <v>101</v>
      </c>
      <c r="H109" s="58">
        <v>1978757713</v>
      </c>
      <c r="I109" s="58">
        <v>2146746486</v>
      </c>
    </row>
    <row r="110" spans="1:9" ht="12.75" customHeight="1" x14ac:dyDescent="0.2">
      <c r="A110" s="316" t="s">
        <v>99</v>
      </c>
      <c r="B110" s="316"/>
      <c r="C110" s="316"/>
      <c r="D110" s="316"/>
      <c r="E110" s="316"/>
      <c r="F110" s="316"/>
      <c r="G110" s="16">
        <v>102</v>
      </c>
      <c r="H110" s="58">
        <v>0</v>
      </c>
      <c r="I110" s="58">
        <v>0</v>
      </c>
    </row>
    <row r="111" spans="1:9" ht="12.75" customHeight="1" x14ac:dyDescent="0.2">
      <c r="A111" s="316" t="s">
        <v>100</v>
      </c>
      <c r="B111" s="316"/>
      <c r="C111" s="316"/>
      <c r="D111" s="316"/>
      <c r="E111" s="316"/>
      <c r="F111" s="316"/>
      <c r="G111" s="16">
        <v>103</v>
      </c>
      <c r="H111" s="58">
        <v>0</v>
      </c>
      <c r="I111" s="58">
        <v>0</v>
      </c>
    </row>
    <row r="112" spans="1:9" ht="12.75" customHeight="1" x14ac:dyDescent="0.2">
      <c r="A112" s="316" t="s">
        <v>101</v>
      </c>
      <c r="B112" s="316"/>
      <c r="C112" s="316"/>
      <c r="D112" s="316"/>
      <c r="E112" s="316"/>
      <c r="F112" s="316"/>
      <c r="G112" s="16">
        <v>104</v>
      </c>
      <c r="H112" s="58">
        <v>0</v>
      </c>
      <c r="I112" s="58">
        <v>0</v>
      </c>
    </row>
    <row r="113" spans="1:9" ht="12.75" customHeight="1" x14ac:dyDescent="0.2">
      <c r="A113" s="316" t="s">
        <v>102</v>
      </c>
      <c r="B113" s="316"/>
      <c r="C113" s="316"/>
      <c r="D113" s="316"/>
      <c r="E113" s="316"/>
      <c r="F113" s="316"/>
      <c r="G113" s="16">
        <v>105</v>
      </c>
      <c r="H113" s="58">
        <v>5161574</v>
      </c>
      <c r="I113" s="58">
        <v>38086903</v>
      </c>
    </row>
    <row r="114" spans="1:9" ht="12.75" customHeight="1" x14ac:dyDescent="0.2">
      <c r="A114" s="316" t="s">
        <v>103</v>
      </c>
      <c r="B114" s="316"/>
      <c r="C114" s="316"/>
      <c r="D114" s="316"/>
      <c r="E114" s="316"/>
      <c r="F114" s="316"/>
      <c r="G114" s="16">
        <v>106</v>
      </c>
      <c r="H114" s="58">
        <v>15227006</v>
      </c>
      <c r="I114" s="119">
        <v>14190411</v>
      </c>
    </row>
    <row r="115" spans="1:9" ht="12.75" customHeight="1" x14ac:dyDescent="0.2">
      <c r="A115" s="320" t="s">
        <v>104</v>
      </c>
      <c r="B115" s="320"/>
      <c r="C115" s="320"/>
      <c r="D115" s="320"/>
      <c r="E115" s="320"/>
      <c r="F115" s="320"/>
      <c r="G115" s="17">
        <v>107</v>
      </c>
      <c r="H115" s="59">
        <f>SUM(H116:H129)</f>
        <v>377391313</v>
      </c>
      <c r="I115" s="59">
        <f>SUM(I116:I129)</f>
        <v>463253429</v>
      </c>
    </row>
    <row r="116" spans="1:9" ht="12.75" customHeight="1" x14ac:dyDescent="0.2">
      <c r="A116" s="316" t="s">
        <v>93</v>
      </c>
      <c r="B116" s="316"/>
      <c r="C116" s="316"/>
      <c r="D116" s="316"/>
      <c r="E116" s="316"/>
      <c r="F116" s="316"/>
      <c r="G116" s="16">
        <v>108</v>
      </c>
      <c r="H116" s="58">
        <v>196105</v>
      </c>
      <c r="I116" s="58">
        <v>218328</v>
      </c>
    </row>
    <row r="117" spans="1:9" ht="12.75" customHeight="1" x14ac:dyDescent="0.2">
      <c r="A117" s="316" t="s">
        <v>94</v>
      </c>
      <c r="B117" s="316"/>
      <c r="C117" s="316"/>
      <c r="D117" s="316"/>
      <c r="E117" s="316"/>
      <c r="F117" s="316"/>
      <c r="G117" s="16">
        <v>109</v>
      </c>
      <c r="H117" s="58">
        <v>0</v>
      </c>
      <c r="I117" s="58">
        <v>0</v>
      </c>
    </row>
    <row r="118" spans="1:9" ht="12.75" customHeight="1" x14ac:dyDescent="0.2">
      <c r="A118" s="316" t="s">
        <v>95</v>
      </c>
      <c r="B118" s="316"/>
      <c r="C118" s="316"/>
      <c r="D118" s="316"/>
      <c r="E118" s="316"/>
      <c r="F118" s="316"/>
      <c r="G118" s="16">
        <v>110</v>
      </c>
      <c r="H118" s="58">
        <v>0</v>
      </c>
      <c r="I118" s="58">
        <v>0</v>
      </c>
    </row>
    <row r="119" spans="1:9" ht="25.9" customHeight="1" x14ac:dyDescent="0.2">
      <c r="A119" s="316" t="s">
        <v>96</v>
      </c>
      <c r="B119" s="316"/>
      <c r="C119" s="316"/>
      <c r="D119" s="316"/>
      <c r="E119" s="316"/>
      <c r="F119" s="316"/>
      <c r="G119" s="16">
        <v>111</v>
      </c>
      <c r="H119" s="58">
        <v>0</v>
      </c>
      <c r="I119" s="58">
        <v>0</v>
      </c>
    </row>
    <row r="120" spans="1:9" ht="12.75" customHeight="1" x14ac:dyDescent="0.2">
      <c r="A120" s="316" t="s">
        <v>97</v>
      </c>
      <c r="B120" s="316"/>
      <c r="C120" s="316"/>
      <c r="D120" s="316"/>
      <c r="E120" s="316"/>
      <c r="F120" s="316"/>
      <c r="G120" s="16">
        <v>112</v>
      </c>
      <c r="H120" s="58">
        <v>0</v>
      </c>
      <c r="I120" s="58">
        <v>0</v>
      </c>
    </row>
    <row r="121" spans="1:9" ht="12.75" customHeight="1" x14ac:dyDescent="0.2">
      <c r="A121" s="316" t="s">
        <v>98</v>
      </c>
      <c r="B121" s="316"/>
      <c r="C121" s="316"/>
      <c r="D121" s="316"/>
      <c r="E121" s="316"/>
      <c r="F121" s="316"/>
      <c r="G121" s="16">
        <v>113</v>
      </c>
      <c r="H121" s="58">
        <v>203359113</v>
      </c>
      <c r="I121" s="58">
        <v>257433437</v>
      </c>
    </row>
    <row r="122" spans="1:9" ht="12.75" customHeight="1" x14ac:dyDescent="0.2">
      <c r="A122" s="316" t="s">
        <v>99</v>
      </c>
      <c r="B122" s="316"/>
      <c r="C122" s="316"/>
      <c r="D122" s="316"/>
      <c r="E122" s="316"/>
      <c r="F122" s="316"/>
      <c r="G122" s="16">
        <v>114</v>
      </c>
      <c r="H122" s="58">
        <v>34734630</v>
      </c>
      <c r="I122" s="58">
        <v>31610147</v>
      </c>
    </row>
    <row r="123" spans="1:9" ht="12.75" customHeight="1" x14ac:dyDescent="0.2">
      <c r="A123" s="316" t="s">
        <v>100</v>
      </c>
      <c r="B123" s="316"/>
      <c r="C123" s="316"/>
      <c r="D123" s="316"/>
      <c r="E123" s="316"/>
      <c r="F123" s="316"/>
      <c r="G123" s="16">
        <v>115</v>
      </c>
      <c r="H123" s="58">
        <v>102714900</v>
      </c>
      <c r="I123" s="58">
        <v>127477774</v>
      </c>
    </row>
    <row r="124" spans="1:9" x14ac:dyDescent="0.2">
      <c r="A124" s="316" t="s">
        <v>101</v>
      </c>
      <c r="B124" s="316"/>
      <c r="C124" s="316"/>
      <c r="D124" s="316"/>
      <c r="E124" s="316"/>
      <c r="F124" s="316"/>
      <c r="G124" s="16">
        <v>116</v>
      </c>
      <c r="H124" s="58">
        <v>0</v>
      </c>
      <c r="I124" s="58">
        <v>0</v>
      </c>
    </row>
    <row r="125" spans="1:9" x14ac:dyDescent="0.2">
      <c r="A125" s="316" t="s">
        <v>105</v>
      </c>
      <c r="B125" s="316"/>
      <c r="C125" s="316"/>
      <c r="D125" s="316"/>
      <c r="E125" s="316"/>
      <c r="F125" s="316"/>
      <c r="G125" s="16">
        <v>117</v>
      </c>
      <c r="H125" s="58">
        <v>22822891</v>
      </c>
      <c r="I125" s="58">
        <v>24837226</v>
      </c>
    </row>
    <row r="126" spans="1:9" x14ac:dyDescent="0.2">
      <c r="A126" s="316" t="s">
        <v>106</v>
      </c>
      <c r="B126" s="316"/>
      <c r="C126" s="316"/>
      <c r="D126" s="316"/>
      <c r="E126" s="316"/>
      <c r="F126" s="316"/>
      <c r="G126" s="16">
        <v>118</v>
      </c>
      <c r="H126" s="58">
        <v>9464523</v>
      </c>
      <c r="I126" s="58">
        <v>10114318</v>
      </c>
    </row>
    <row r="127" spans="1:9" x14ac:dyDescent="0.2">
      <c r="A127" s="316" t="s">
        <v>107</v>
      </c>
      <c r="B127" s="316"/>
      <c r="C127" s="316"/>
      <c r="D127" s="316"/>
      <c r="E127" s="316"/>
      <c r="F127" s="316"/>
      <c r="G127" s="16">
        <v>119</v>
      </c>
      <c r="H127" s="58">
        <v>9600</v>
      </c>
      <c r="I127" s="58">
        <v>9600</v>
      </c>
    </row>
    <row r="128" spans="1:9" x14ac:dyDescent="0.2">
      <c r="A128" s="316" t="s">
        <v>108</v>
      </c>
      <c r="B128" s="316"/>
      <c r="C128" s="316"/>
      <c r="D128" s="316"/>
      <c r="E128" s="316"/>
      <c r="F128" s="316"/>
      <c r="G128" s="16">
        <v>120</v>
      </c>
      <c r="H128" s="58">
        <v>0</v>
      </c>
      <c r="I128" s="58">
        <v>0</v>
      </c>
    </row>
    <row r="129" spans="1:9" x14ac:dyDescent="0.2">
      <c r="A129" s="316" t="s">
        <v>109</v>
      </c>
      <c r="B129" s="316"/>
      <c r="C129" s="316"/>
      <c r="D129" s="316"/>
      <c r="E129" s="316"/>
      <c r="F129" s="316"/>
      <c r="G129" s="16">
        <v>121</v>
      </c>
      <c r="H129" s="58">
        <v>4089551</v>
      </c>
      <c r="I129" s="58">
        <v>11552599</v>
      </c>
    </row>
    <row r="130" spans="1:9" ht="22.35" customHeight="1" x14ac:dyDescent="0.2">
      <c r="A130" s="352" t="s">
        <v>110</v>
      </c>
      <c r="B130" s="352"/>
      <c r="C130" s="352"/>
      <c r="D130" s="352"/>
      <c r="E130" s="352"/>
      <c r="F130" s="352"/>
      <c r="G130" s="16">
        <v>122</v>
      </c>
      <c r="H130" s="58">
        <v>62503796</v>
      </c>
      <c r="I130" s="58">
        <v>52099054</v>
      </c>
    </row>
    <row r="131" spans="1:9" x14ac:dyDescent="0.2">
      <c r="A131" s="320" t="s">
        <v>111</v>
      </c>
      <c r="B131" s="320"/>
      <c r="C131" s="320"/>
      <c r="D131" s="320"/>
      <c r="E131" s="320"/>
      <c r="F131" s="320"/>
      <c r="G131" s="17">
        <v>123</v>
      </c>
      <c r="H131" s="59">
        <f>H75+H96+H103+H115+H130</f>
        <v>4998256676</v>
      </c>
      <c r="I131" s="59">
        <f>I75+I96+I103+I115+I130</f>
        <v>5503912108</v>
      </c>
    </row>
    <row r="132" spans="1:9" x14ac:dyDescent="0.2">
      <c r="A132" s="353" t="s">
        <v>112</v>
      </c>
      <c r="B132" s="353"/>
      <c r="C132" s="353"/>
      <c r="D132" s="353"/>
      <c r="E132" s="353"/>
      <c r="F132" s="353"/>
      <c r="G132" s="19">
        <v>124</v>
      </c>
      <c r="H132" s="60">
        <v>54446042</v>
      </c>
      <c r="I132" s="60">
        <v>54355927</v>
      </c>
    </row>
  </sheetData>
  <sheetProtection algorithmName="SHA-512" hashValue="t04gjxXyNgenwTDkr7mVSnxARDbRT4yqlUzJkwpScpC+/ojxLPjYxFi3J7aVFk9fDrlys9lJR63xk2qkW6eWww==" saltValue="L6wT/N7yx6PdM/TEn0I2x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conditionalFormatting sqref="I12:I15">
    <cfRule type="cellIs" dxfId="109" priority="108" stopIfTrue="1" operator="notEqual">
      <formula>ROUND(I12,0)</formula>
    </cfRule>
    <cfRule type="cellIs" dxfId="108" priority="109" stopIfTrue="1" operator="lessThan">
      <formula>0</formula>
    </cfRule>
  </conditionalFormatting>
  <conditionalFormatting sqref="I18:I26">
    <cfRule type="cellIs" dxfId="107" priority="104" stopIfTrue="1" operator="notEqual">
      <formula>ROUND(I18,0)</formula>
    </cfRule>
    <cfRule type="cellIs" dxfId="106" priority="105" stopIfTrue="1" operator="lessThan">
      <formula>0</formula>
    </cfRule>
  </conditionalFormatting>
  <conditionalFormatting sqref="I29:I33 I35:I37">
    <cfRule type="cellIs" dxfId="105" priority="100" stopIfTrue="1" operator="notEqual">
      <formula>ROUND(I29,0)</formula>
    </cfRule>
    <cfRule type="cellIs" dxfId="104" priority="101" stopIfTrue="1" operator="lessThan">
      <formula>0</formula>
    </cfRule>
  </conditionalFormatting>
  <conditionalFormatting sqref="I42:I43">
    <cfRule type="cellIs" dxfId="103" priority="96" stopIfTrue="1" operator="notEqual">
      <formula>ROUND(I42,0)</formula>
    </cfRule>
    <cfRule type="cellIs" dxfId="102" priority="97" stopIfTrue="1" operator="lessThan">
      <formula>0</formula>
    </cfRule>
  </conditionalFormatting>
  <conditionalFormatting sqref="I47:I48">
    <cfRule type="cellIs" dxfId="101" priority="92" stopIfTrue="1" operator="notEqual">
      <formula>ROUND(I47,0)</formula>
    </cfRule>
    <cfRule type="cellIs" dxfId="100" priority="93" stopIfTrue="1" operator="lessThan">
      <formula>0</formula>
    </cfRule>
  </conditionalFormatting>
  <conditionalFormatting sqref="I55:I59">
    <cfRule type="cellIs" dxfId="99" priority="88" stopIfTrue="1" operator="notEqual">
      <formula>ROUND(I55,0)</formula>
    </cfRule>
    <cfRule type="cellIs" dxfId="98" priority="89" stopIfTrue="1" operator="lessThan">
      <formula>0</formula>
    </cfRule>
  </conditionalFormatting>
  <conditionalFormatting sqref="I63">
    <cfRule type="cellIs" dxfId="97" priority="84" stopIfTrue="1" operator="notEqual">
      <formula>ROUND(I63,0)</formula>
    </cfRule>
    <cfRule type="cellIs" dxfId="96" priority="85" stopIfTrue="1" operator="lessThan">
      <formula>0</formula>
    </cfRule>
  </conditionalFormatting>
  <conditionalFormatting sqref="I64:I71">
    <cfRule type="cellIs" dxfId="95" priority="80" stopIfTrue="1" operator="notEqual">
      <formula>ROUND(I64,0)</formula>
    </cfRule>
    <cfRule type="cellIs" dxfId="94" priority="81" stopIfTrue="1" operator="lessThan">
      <formula>0</formula>
    </cfRule>
  </conditionalFormatting>
  <conditionalFormatting sqref="I73">
    <cfRule type="cellIs" dxfId="93" priority="76" stopIfTrue="1" operator="notEqual">
      <formula>ROUND(I73,0)</formula>
    </cfRule>
    <cfRule type="cellIs" dxfId="92" priority="77" stopIfTrue="1" operator="lessThan">
      <formula>0</formula>
    </cfRule>
  </conditionalFormatting>
  <conditionalFormatting sqref="I77">
    <cfRule type="cellIs" dxfId="91" priority="73" stopIfTrue="1" operator="notEqual">
      <formula>ROUND(I77,0)</formula>
    </cfRule>
  </conditionalFormatting>
  <conditionalFormatting sqref="I76">
    <cfRule type="cellIs" dxfId="90" priority="71" stopIfTrue="1" operator="notEqual">
      <formula>ROUND(I76,0)</formula>
    </cfRule>
    <cfRule type="cellIs" dxfId="89" priority="72" stopIfTrue="1" operator="lessThan">
      <formula>0</formula>
    </cfRule>
  </conditionalFormatting>
  <conditionalFormatting sqref="I79:I84">
    <cfRule type="cellIs" dxfId="88" priority="67" stopIfTrue="1" operator="notEqual">
      <formula>ROUND(I79,0)</formula>
    </cfRule>
  </conditionalFormatting>
  <conditionalFormatting sqref="I86">
    <cfRule type="cellIs" dxfId="87" priority="65" stopIfTrue="1" operator="notEqual">
      <formula>ROUND(I86,0)</formula>
    </cfRule>
  </conditionalFormatting>
  <conditionalFormatting sqref="I90">
    <cfRule type="cellIs" dxfId="86" priority="62" stopIfTrue="1" operator="notEqual">
      <formula>ROUND(I90,0)</formula>
    </cfRule>
    <cfRule type="cellIs" dxfId="85" priority="63" stopIfTrue="1" operator="lessThan">
      <formula>0</formula>
    </cfRule>
  </conditionalFormatting>
  <conditionalFormatting sqref="I93">
    <cfRule type="cellIs" dxfId="84" priority="60" stopIfTrue="1" operator="notEqual">
      <formula>ROUND(I93,0)</formula>
    </cfRule>
    <cfRule type="cellIs" dxfId="83" priority="61" stopIfTrue="1" operator="lessThan">
      <formula>0</formula>
    </cfRule>
  </conditionalFormatting>
  <conditionalFormatting sqref="I97:I99">
    <cfRule type="cellIs" dxfId="82" priority="56" stopIfTrue="1" operator="notEqual">
      <formula>ROUND(I97,0)</formula>
    </cfRule>
    <cfRule type="cellIs" dxfId="81" priority="57" stopIfTrue="1" operator="lessThan">
      <formula>0</formula>
    </cfRule>
  </conditionalFormatting>
  <conditionalFormatting sqref="I109:I114">
    <cfRule type="cellIs" dxfId="80" priority="52" stopIfTrue="1" operator="notEqual">
      <formula>ROUND(I109,0)</formula>
    </cfRule>
    <cfRule type="cellIs" dxfId="79" priority="53" stopIfTrue="1" operator="lessThan">
      <formula>0</formula>
    </cfRule>
  </conditionalFormatting>
  <conditionalFormatting sqref="I116:I129">
    <cfRule type="cellIs" dxfId="78" priority="48" stopIfTrue="1" operator="notEqual">
      <formula>ROUND(I116,0)</formula>
    </cfRule>
    <cfRule type="cellIs" dxfId="77" priority="49" stopIfTrue="1" operator="lessThan">
      <formula>0</formula>
    </cfRule>
  </conditionalFormatting>
  <conditionalFormatting sqref="I130">
    <cfRule type="cellIs" dxfId="76" priority="44" stopIfTrue="1" operator="notEqual">
      <formula>ROUND(I130,0)</formula>
    </cfRule>
    <cfRule type="cellIs" dxfId="75" priority="45" stopIfTrue="1" operator="lessThan">
      <formula>0</formula>
    </cfRule>
  </conditionalFormatting>
  <conditionalFormatting sqref="I132">
    <cfRule type="cellIs" dxfId="74" priority="40" stopIfTrue="1" operator="notEqual">
      <formula>ROUND(I132,0)</formula>
    </cfRule>
    <cfRule type="cellIs" dxfId="73" priority="41" stopIfTrue="1" operator="lessThan">
      <formula>0</formula>
    </cfRule>
  </conditionalFormatting>
  <conditionalFormatting sqref="H12:H15">
    <cfRule type="cellIs" dxfId="72" priority="36" stopIfTrue="1" operator="notEqual">
      <formula>ROUND(H12,0)</formula>
    </cfRule>
    <cfRule type="cellIs" dxfId="71" priority="37" stopIfTrue="1" operator="lessThan">
      <formula>0</formula>
    </cfRule>
  </conditionalFormatting>
  <conditionalFormatting sqref="H18:H26">
    <cfRule type="cellIs" dxfId="70" priority="34" stopIfTrue="1" operator="notEqual">
      <formula>ROUND(H18,0)</formula>
    </cfRule>
    <cfRule type="cellIs" dxfId="69" priority="35" stopIfTrue="1" operator="lessThan">
      <formula>0</formula>
    </cfRule>
  </conditionalFormatting>
  <conditionalFormatting sqref="H29:H33 H35:H37">
    <cfRule type="cellIs" dxfId="68" priority="32" stopIfTrue="1" operator="notEqual">
      <formula>ROUND(H29,0)</formula>
    </cfRule>
    <cfRule type="cellIs" dxfId="67" priority="33" stopIfTrue="1" operator="lessThan">
      <formula>0</formula>
    </cfRule>
  </conditionalFormatting>
  <conditionalFormatting sqref="H42:H43">
    <cfRule type="cellIs" dxfId="66" priority="30" stopIfTrue="1" operator="notEqual">
      <formula>ROUND(H42,0)</formula>
    </cfRule>
    <cfRule type="cellIs" dxfId="65" priority="31" stopIfTrue="1" operator="lessThan">
      <formula>0</formula>
    </cfRule>
  </conditionalFormatting>
  <conditionalFormatting sqref="H47:H48">
    <cfRule type="cellIs" dxfId="64" priority="28" stopIfTrue="1" operator="notEqual">
      <formula>ROUND(H47,0)</formula>
    </cfRule>
    <cfRule type="cellIs" dxfId="63" priority="29" stopIfTrue="1" operator="lessThan">
      <formula>0</formula>
    </cfRule>
  </conditionalFormatting>
  <conditionalFormatting sqref="H55:H59">
    <cfRule type="cellIs" dxfId="62" priority="26" stopIfTrue="1" operator="notEqual">
      <formula>ROUND(H55,0)</formula>
    </cfRule>
    <cfRule type="cellIs" dxfId="61" priority="27" stopIfTrue="1" operator="lessThan">
      <formula>0</formula>
    </cfRule>
  </conditionalFormatting>
  <conditionalFormatting sqref="H63">
    <cfRule type="cellIs" dxfId="60" priority="24" stopIfTrue="1" operator="notEqual">
      <formula>ROUND(H63,0)</formula>
    </cfRule>
    <cfRule type="cellIs" dxfId="59" priority="25" stopIfTrue="1" operator="lessThan">
      <formula>0</formula>
    </cfRule>
  </conditionalFormatting>
  <conditionalFormatting sqref="H64:H71">
    <cfRule type="cellIs" dxfId="58" priority="22" stopIfTrue="1" operator="notEqual">
      <formula>ROUND(H64,0)</formula>
    </cfRule>
    <cfRule type="cellIs" dxfId="57" priority="23" stopIfTrue="1" operator="lessThan">
      <formula>0</formula>
    </cfRule>
  </conditionalFormatting>
  <conditionalFormatting sqref="H73">
    <cfRule type="cellIs" dxfId="56" priority="20" stopIfTrue="1" operator="notEqual">
      <formula>ROUND(H73,0)</formula>
    </cfRule>
    <cfRule type="cellIs" dxfId="55" priority="21" stopIfTrue="1" operator="lessThan">
      <formula>0</formula>
    </cfRule>
  </conditionalFormatting>
  <conditionalFormatting sqref="H77">
    <cfRule type="cellIs" dxfId="54" priority="19" stopIfTrue="1" operator="notEqual">
      <formula>ROUND(H77,0)</formula>
    </cfRule>
  </conditionalFormatting>
  <conditionalFormatting sqref="H76">
    <cfRule type="cellIs" dxfId="53" priority="17" stopIfTrue="1" operator="notEqual">
      <formula>ROUND(H76,0)</formula>
    </cfRule>
    <cfRule type="cellIs" dxfId="52" priority="18" stopIfTrue="1" operator="lessThan">
      <formula>0</formula>
    </cfRule>
  </conditionalFormatting>
  <conditionalFormatting sqref="H79:H84">
    <cfRule type="cellIs" dxfId="51" priority="16" stopIfTrue="1" operator="notEqual">
      <formula>ROUND(H79,0)</formula>
    </cfRule>
  </conditionalFormatting>
  <conditionalFormatting sqref="H86">
    <cfRule type="cellIs" dxfId="50" priority="15" stopIfTrue="1" operator="notEqual">
      <formula>ROUND(H86,0)</formula>
    </cfRule>
  </conditionalFormatting>
  <conditionalFormatting sqref="H90">
    <cfRule type="cellIs" dxfId="49" priority="13" stopIfTrue="1" operator="notEqual">
      <formula>ROUND(H90,0)</formula>
    </cfRule>
    <cfRule type="cellIs" dxfId="48" priority="14" stopIfTrue="1" operator="lessThan">
      <formula>0</formula>
    </cfRule>
  </conditionalFormatting>
  <conditionalFormatting sqref="H93">
    <cfRule type="cellIs" dxfId="47" priority="11" stopIfTrue="1" operator="notEqual">
      <formula>ROUND(H93,0)</formula>
    </cfRule>
    <cfRule type="cellIs" dxfId="46" priority="12" stopIfTrue="1" operator="lessThan">
      <formula>0</formula>
    </cfRule>
  </conditionalFormatting>
  <conditionalFormatting sqref="H97:H99">
    <cfRule type="cellIs" dxfId="45" priority="9" stopIfTrue="1" operator="notEqual">
      <formula>ROUND(H97,0)</formula>
    </cfRule>
    <cfRule type="cellIs" dxfId="44" priority="10" stopIfTrue="1" operator="lessThan">
      <formula>0</formula>
    </cfRule>
  </conditionalFormatting>
  <conditionalFormatting sqref="H109:H114">
    <cfRule type="cellIs" dxfId="43" priority="7" stopIfTrue="1" operator="notEqual">
      <formula>ROUND(H109,0)</formula>
    </cfRule>
    <cfRule type="cellIs" dxfId="42" priority="8" stopIfTrue="1" operator="lessThan">
      <formula>0</formula>
    </cfRule>
  </conditionalFormatting>
  <conditionalFormatting sqref="H116:H129">
    <cfRule type="cellIs" dxfId="41" priority="5" stopIfTrue="1" operator="notEqual">
      <formula>ROUND(H116,0)</formula>
    </cfRule>
    <cfRule type="cellIs" dxfId="40" priority="6" stopIfTrue="1" operator="lessThan">
      <formula>0</formula>
    </cfRule>
  </conditionalFormatting>
  <conditionalFormatting sqref="H130">
    <cfRule type="cellIs" dxfId="39" priority="3" stopIfTrue="1" operator="notEqual">
      <formula>ROUND(H130,0)</formula>
    </cfRule>
    <cfRule type="cellIs" dxfId="38" priority="4" stopIfTrue="1" operator="lessThan">
      <formula>0</formula>
    </cfRule>
  </conditionalFormatting>
  <conditionalFormatting sqref="H132">
    <cfRule type="cellIs" dxfId="37" priority="1" stopIfTrue="1" operator="notEqual">
      <formula>ROUND(H132,0)</formula>
    </cfRule>
    <cfRule type="cellIs" dxfId="36"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95:I95 H75:I75 H92:I92 H77:I89">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formula1>0</formula1>
    </dataValidation>
  </dataValidations>
  <pageMargins left="0.74803149606299213" right="0.74803149606299213" top="0.98425196850393704" bottom="0.98425196850393704" header="0.51181102362204722" footer="0.51181102362204722"/>
  <pageSetup paperSize="9" scale="78"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zoomScaleNormal="100" zoomScaleSheetLayoutView="110" workbookViewId="0">
      <selection activeCell="I11" sqref="I11"/>
    </sheetView>
  </sheetViews>
  <sheetFormatPr defaultRowHeight="12.75" x14ac:dyDescent="0.2"/>
  <cols>
    <col min="1" max="7" width="9.140625" style="11"/>
    <col min="8" max="8" width="14.7109375" style="55" customWidth="1"/>
    <col min="9" max="9" width="16.140625" style="55"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366" t="s">
        <v>114</v>
      </c>
      <c r="B1" s="329"/>
      <c r="C1" s="329"/>
      <c r="D1" s="329"/>
      <c r="E1" s="329"/>
      <c r="F1" s="329"/>
      <c r="G1" s="329"/>
      <c r="H1" s="329"/>
      <c r="I1" s="329"/>
    </row>
    <row r="2" spans="1:9" x14ac:dyDescent="0.2">
      <c r="A2" s="365" t="s">
        <v>446</v>
      </c>
      <c r="B2" s="331"/>
      <c r="C2" s="331"/>
      <c r="D2" s="331"/>
      <c r="E2" s="331"/>
      <c r="F2" s="331"/>
      <c r="G2" s="331"/>
      <c r="H2" s="331"/>
      <c r="I2" s="331"/>
    </row>
    <row r="3" spans="1:9" x14ac:dyDescent="0.2">
      <c r="A3" s="377" t="s">
        <v>361</v>
      </c>
      <c r="B3" s="378"/>
      <c r="C3" s="378"/>
      <c r="D3" s="378"/>
      <c r="E3" s="378"/>
      <c r="F3" s="378"/>
      <c r="G3" s="378"/>
      <c r="H3" s="378"/>
      <c r="I3" s="378"/>
    </row>
    <row r="4" spans="1:9" x14ac:dyDescent="0.2">
      <c r="A4" s="364" t="s">
        <v>442</v>
      </c>
      <c r="B4" s="335"/>
      <c r="C4" s="335"/>
      <c r="D4" s="335"/>
      <c r="E4" s="335"/>
      <c r="F4" s="335"/>
      <c r="G4" s="335"/>
      <c r="H4" s="335"/>
      <c r="I4" s="336"/>
    </row>
    <row r="5" spans="1:9" ht="34.5" thickBot="1" x14ac:dyDescent="0.25">
      <c r="A5" s="362" t="s">
        <v>2</v>
      </c>
      <c r="B5" s="341"/>
      <c r="C5" s="341"/>
      <c r="D5" s="341"/>
      <c r="E5" s="341"/>
      <c r="F5" s="342"/>
      <c r="G5" s="12" t="s">
        <v>115</v>
      </c>
      <c r="H5" s="46" t="s">
        <v>377</v>
      </c>
      <c r="I5" s="46" t="s">
        <v>353</v>
      </c>
    </row>
    <row r="6" spans="1:9" x14ac:dyDescent="0.2">
      <c r="A6" s="363">
        <v>1</v>
      </c>
      <c r="B6" s="338"/>
      <c r="C6" s="338"/>
      <c r="D6" s="338"/>
      <c r="E6" s="338"/>
      <c r="F6" s="339"/>
      <c r="G6" s="14">
        <v>2</v>
      </c>
      <c r="H6" s="20">
        <v>3</v>
      </c>
      <c r="I6" s="20">
        <v>4</v>
      </c>
    </row>
    <row r="7" spans="1:9" x14ac:dyDescent="0.2">
      <c r="A7" s="375" t="s">
        <v>128</v>
      </c>
      <c r="B7" s="375"/>
      <c r="C7" s="375"/>
      <c r="D7" s="375"/>
      <c r="E7" s="375"/>
      <c r="F7" s="375"/>
      <c r="G7" s="24">
        <v>125</v>
      </c>
      <c r="H7" s="63">
        <f>SUM(H8:H12)</f>
        <v>1786899201</v>
      </c>
      <c r="I7" s="63">
        <f>SUM(I8:I12)</f>
        <v>2055240465</v>
      </c>
    </row>
    <row r="8" spans="1:9" x14ac:dyDescent="0.2">
      <c r="A8" s="316" t="s">
        <v>129</v>
      </c>
      <c r="B8" s="316"/>
      <c r="C8" s="316"/>
      <c r="D8" s="316"/>
      <c r="E8" s="316"/>
      <c r="F8" s="316"/>
      <c r="G8" s="16">
        <v>126</v>
      </c>
      <c r="H8" s="58">
        <v>18501792</v>
      </c>
      <c r="I8" s="58">
        <v>31164184</v>
      </c>
    </row>
    <row r="9" spans="1:9" x14ac:dyDescent="0.2">
      <c r="A9" s="316" t="s">
        <v>130</v>
      </c>
      <c r="B9" s="316"/>
      <c r="C9" s="316"/>
      <c r="D9" s="316"/>
      <c r="E9" s="316"/>
      <c r="F9" s="316"/>
      <c r="G9" s="16">
        <v>127</v>
      </c>
      <c r="H9" s="58">
        <v>1750101402</v>
      </c>
      <c r="I9" s="58">
        <v>1843331491</v>
      </c>
    </row>
    <row r="10" spans="1:9" x14ac:dyDescent="0.2">
      <c r="A10" s="316" t="s">
        <v>131</v>
      </c>
      <c r="B10" s="316"/>
      <c r="C10" s="316"/>
      <c r="D10" s="316"/>
      <c r="E10" s="316"/>
      <c r="F10" s="316"/>
      <c r="G10" s="16">
        <v>128</v>
      </c>
      <c r="H10" s="58">
        <v>328628</v>
      </c>
      <c r="I10" s="58">
        <v>218490</v>
      </c>
    </row>
    <row r="11" spans="1:9" x14ac:dyDescent="0.2">
      <c r="A11" s="316" t="s">
        <v>132</v>
      </c>
      <c r="B11" s="316"/>
      <c r="C11" s="316"/>
      <c r="D11" s="316"/>
      <c r="E11" s="316"/>
      <c r="F11" s="316"/>
      <c r="G11" s="16">
        <v>129</v>
      </c>
      <c r="H11" s="58">
        <v>53245</v>
      </c>
      <c r="I11" s="58">
        <v>122524005</v>
      </c>
    </row>
    <row r="12" spans="1:9" x14ac:dyDescent="0.2">
      <c r="A12" s="316" t="s">
        <v>133</v>
      </c>
      <c r="B12" s="316"/>
      <c r="C12" s="316"/>
      <c r="D12" s="316"/>
      <c r="E12" s="316"/>
      <c r="F12" s="316"/>
      <c r="G12" s="16">
        <v>130</v>
      </c>
      <c r="H12" s="58">
        <v>17914134</v>
      </c>
      <c r="I12" s="58">
        <v>58002295</v>
      </c>
    </row>
    <row r="13" spans="1:9" x14ac:dyDescent="0.2">
      <c r="A13" s="320" t="s">
        <v>134</v>
      </c>
      <c r="B13" s="320"/>
      <c r="C13" s="320"/>
      <c r="D13" s="320"/>
      <c r="E13" s="320"/>
      <c r="F13" s="320"/>
      <c r="G13" s="17">
        <v>131</v>
      </c>
      <c r="H13" s="59">
        <f>H14+H15+H19+H23+H24+H25+H28+H35</f>
        <v>1510794603</v>
      </c>
      <c r="I13" s="59">
        <f>I14+I15+I19+I23+I24+I25+I28+I35</f>
        <v>1640753043</v>
      </c>
    </row>
    <row r="14" spans="1:9" x14ac:dyDescent="0.2">
      <c r="A14" s="316" t="s">
        <v>116</v>
      </c>
      <c r="B14" s="316"/>
      <c r="C14" s="316"/>
      <c r="D14" s="316"/>
      <c r="E14" s="316"/>
      <c r="F14" s="316"/>
      <c r="G14" s="16">
        <v>132</v>
      </c>
      <c r="H14" s="58">
        <v>0</v>
      </c>
      <c r="I14" s="58">
        <v>0</v>
      </c>
    </row>
    <row r="15" spans="1:9" x14ac:dyDescent="0.2">
      <c r="A15" s="376" t="s">
        <v>135</v>
      </c>
      <c r="B15" s="376"/>
      <c r="C15" s="376"/>
      <c r="D15" s="376"/>
      <c r="E15" s="376"/>
      <c r="F15" s="376"/>
      <c r="G15" s="17">
        <v>133</v>
      </c>
      <c r="H15" s="59">
        <f>SUM(H16:H18)</f>
        <v>501402765</v>
      </c>
      <c r="I15" s="59">
        <f>SUM(I16:I18)</f>
        <v>540847277</v>
      </c>
    </row>
    <row r="16" spans="1:9" x14ac:dyDescent="0.2">
      <c r="A16" s="367" t="s">
        <v>136</v>
      </c>
      <c r="B16" s="367"/>
      <c r="C16" s="367"/>
      <c r="D16" s="367"/>
      <c r="E16" s="367"/>
      <c r="F16" s="367"/>
      <c r="G16" s="16">
        <v>134</v>
      </c>
      <c r="H16" s="58">
        <v>294408484</v>
      </c>
      <c r="I16" s="58">
        <v>313355800</v>
      </c>
    </row>
    <row r="17" spans="1:9" x14ac:dyDescent="0.2">
      <c r="A17" s="367" t="s">
        <v>137</v>
      </c>
      <c r="B17" s="367"/>
      <c r="C17" s="367"/>
      <c r="D17" s="367"/>
      <c r="E17" s="367"/>
      <c r="F17" s="367"/>
      <c r="G17" s="16">
        <v>135</v>
      </c>
      <c r="H17" s="58">
        <v>3276436</v>
      </c>
      <c r="I17" s="58">
        <v>4561489</v>
      </c>
    </row>
    <row r="18" spans="1:9" x14ac:dyDescent="0.2">
      <c r="A18" s="367" t="s">
        <v>138</v>
      </c>
      <c r="B18" s="367"/>
      <c r="C18" s="367"/>
      <c r="D18" s="367"/>
      <c r="E18" s="367"/>
      <c r="F18" s="367"/>
      <c r="G18" s="16">
        <v>136</v>
      </c>
      <c r="H18" s="58">
        <v>203717845</v>
      </c>
      <c r="I18" s="58">
        <v>222929988</v>
      </c>
    </row>
    <row r="19" spans="1:9" x14ac:dyDescent="0.2">
      <c r="A19" s="376" t="s">
        <v>139</v>
      </c>
      <c r="B19" s="376"/>
      <c r="C19" s="376"/>
      <c r="D19" s="376"/>
      <c r="E19" s="376"/>
      <c r="F19" s="376"/>
      <c r="G19" s="17">
        <v>137</v>
      </c>
      <c r="H19" s="59">
        <f>SUM(H20:H22)</f>
        <v>487757455</v>
      </c>
      <c r="I19" s="59">
        <f>SUM(I20:I22)</f>
        <v>506079536</v>
      </c>
    </row>
    <row r="20" spans="1:9" x14ac:dyDescent="0.2">
      <c r="A20" s="367" t="s">
        <v>117</v>
      </c>
      <c r="B20" s="367"/>
      <c r="C20" s="367"/>
      <c r="D20" s="367"/>
      <c r="E20" s="367"/>
      <c r="F20" s="367"/>
      <c r="G20" s="16">
        <v>138</v>
      </c>
      <c r="H20" s="58">
        <v>297438400</v>
      </c>
      <c r="I20" s="58">
        <v>313346838</v>
      </c>
    </row>
    <row r="21" spans="1:9" x14ac:dyDescent="0.2">
      <c r="A21" s="367" t="s">
        <v>118</v>
      </c>
      <c r="B21" s="367"/>
      <c r="C21" s="367"/>
      <c r="D21" s="367"/>
      <c r="E21" s="367"/>
      <c r="F21" s="367"/>
      <c r="G21" s="16">
        <v>139</v>
      </c>
      <c r="H21" s="58">
        <v>123009680</v>
      </c>
      <c r="I21" s="58">
        <v>126884338</v>
      </c>
    </row>
    <row r="22" spans="1:9" x14ac:dyDescent="0.2">
      <c r="A22" s="367" t="s">
        <v>119</v>
      </c>
      <c r="B22" s="367"/>
      <c r="C22" s="367"/>
      <c r="D22" s="367"/>
      <c r="E22" s="367"/>
      <c r="F22" s="367"/>
      <c r="G22" s="16">
        <v>140</v>
      </c>
      <c r="H22" s="58">
        <v>67309375</v>
      </c>
      <c r="I22" s="58">
        <v>65848360</v>
      </c>
    </row>
    <row r="23" spans="1:9" x14ac:dyDescent="0.2">
      <c r="A23" s="316" t="s">
        <v>120</v>
      </c>
      <c r="B23" s="316"/>
      <c r="C23" s="316"/>
      <c r="D23" s="316"/>
      <c r="E23" s="316"/>
      <c r="F23" s="316"/>
      <c r="G23" s="16">
        <v>141</v>
      </c>
      <c r="H23" s="58">
        <v>344691659</v>
      </c>
      <c r="I23" s="58">
        <v>380123705</v>
      </c>
    </row>
    <row r="24" spans="1:9" x14ac:dyDescent="0.2">
      <c r="A24" s="316" t="s">
        <v>121</v>
      </c>
      <c r="B24" s="316"/>
      <c r="C24" s="316"/>
      <c r="D24" s="316"/>
      <c r="E24" s="316"/>
      <c r="F24" s="316"/>
      <c r="G24" s="16">
        <v>142</v>
      </c>
      <c r="H24" s="58">
        <v>158196736</v>
      </c>
      <c r="I24" s="58">
        <v>174347691</v>
      </c>
    </row>
    <row r="25" spans="1:9" x14ac:dyDescent="0.2">
      <c r="A25" s="376" t="s">
        <v>140</v>
      </c>
      <c r="B25" s="376"/>
      <c r="C25" s="376"/>
      <c r="D25" s="376"/>
      <c r="E25" s="376"/>
      <c r="F25" s="376"/>
      <c r="G25" s="17">
        <v>143</v>
      </c>
      <c r="H25" s="59">
        <f>H26+H27</f>
        <v>296981</v>
      </c>
      <c r="I25" s="59">
        <f>I26+I27</f>
        <v>543947</v>
      </c>
    </row>
    <row r="26" spans="1:9" x14ac:dyDescent="0.2">
      <c r="A26" s="367" t="s">
        <v>141</v>
      </c>
      <c r="B26" s="367"/>
      <c r="C26" s="367"/>
      <c r="D26" s="367"/>
      <c r="E26" s="367"/>
      <c r="F26" s="367"/>
      <c r="G26" s="16">
        <v>144</v>
      </c>
      <c r="H26" s="58">
        <v>0</v>
      </c>
      <c r="I26" s="58">
        <v>0</v>
      </c>
    </row>
    <row r="27" spans="1:9" x14ac:dyDescent="0.2">
      <c r="A27" s="367" t="s">
        <v>142</v>
      </c>
      <c r="B27" s="367"/>
      <c r="C27" s="367"/>
      <c r="D27" s="367"/>
      <c r="E27" s="367"/>
      <c r="F27" s="367"/>
      <c r="G27" s="16">
        <v>145</v>
      </c>
      <c r="H27" s="58">
        <v>296981</v>
      </c>
      <c r="I27" s="58">
        <v>543947</v>
      </c>
    </row>
    <row r="28" spans="1:9" x14ac:dyDescent="0.2">
      <c r="A28" s="376" t="s">
        <v>143</v>
      </c>
      <c r="B28" s="376"/>
      <c r="C28" s="376"/>
      <c r="D28" s="376"/>
      <c r="E28" s="376"/>
      <c r="F28" s="376"/>
      <c r="G28" s="17">
        <v>146</v>
      </c>
      <c r="H28" s="59">
        <f>SUM(H29:H34)</f>
        <v>5978624</v>
      </c>
      <c r="I28" s="59">
        <f>SUM(I29:I34)</f>
        <v>8235940</v>
      </c>
    </row>
    <row r="29" spans="1:9" x14ac:dyDescent="0.2">
      <c r="A29" s="367" t="s">
        <v>144</v>
      </c>
      <c r="B29" s="367"/>
      <c r="C29" s="367"/>
      <c r="D29" s="367"/>
      <c r="E29" s="367"/>
      <c r="F29" s="367"/>
      <c r="G29" s="16">
        <v>147</v>
      </c>
      <c r="H29" s="58">
        <v>3939257</v>
      </c>
      <c r="I29" s="58">
        <v>4683291</v>
      </c>
    </row>
    <row r="30" spans="1:9" x14ac:dyDescent="0.2">
      <c r="A30" s="367" t="s">
        <v>145</v>
      </c>
      <c r="B30" s="367"/>
      <c r="C30" s="367"/>
      <c r="D30" s="367"/>
      <c r="E30" s="367"/>
      <c r="F30" s="367"/>
      <c r="G30" s="16">
        <v>148</v>
      </c>
      <c r="H30" s="58">
        <v>0</v>
      </c>
      <c r="I30" s="58">
        <v>0</v>
      </c>
    </row>
    <row r="31" spans="1:9" x14ac:dyDescent="0.2">
      <c r="A31" s="367" t="s">
        <v>146</v>
      </c>
      <c r="B31" s="367"/>
      <c r="C31" s="367"/>
      <c r="D31" s="367"/>
      <c r="E31" s="367"/>
      <c r="F31" s="367"/>
      <c r="G31" s="16">
        <v>149</v>
      </c>
      <c r="H31" s="58">
        <v>2039367</v>
      </c>
      <c r="I31" s="58">
        <v>3552649</v>
      </c>
    </row>
    <row r="32" spans="1:9" x14ac:dyDescent="0.2">
      <c r="A32" s="367" t="s">
        <v>147</v>
      </c>
      <c r="B32" s="367"/>
      <c r="C32" s="367"/>
      <c r="D32" s="367"/>
      <c r="E32" s="367"/>
      <c r="F32" s="367"/>
      <c r="G32" s="16">
        <v>150</v>
      </c>
      <c r="H32" s="58">
        <v>0</v>
      </c>
      <c r="I32" s="58">
        <v>0</v>
      </c>
    </row>
    <row r="33" spans="1:9" x14ac:dyDescent="0.2">
      <c r="A33" s="367" t="s">
        <v>148</v>
      </c>
      <c r="B33" s="367"/>
      <c r="C33" s="367"/>
      <c r="D33" s="367"/>
      <c r="E33" s="367"/>
      <c r="F33" s="367"/>
      <c r="G33" s="16">
        <v>151</v>
      </c>
      <c r="H33" s="58">
        <v>0</v>
      </c>
      <c r="I33" s="58">
        <v>0</v>
      </c>
    </row>
    <row r="34" spans="1:9" x14ac:dyDescent="0.2">
      <c r="A34" s="367" t="s">
        <v>149</v>
      </c>
      <c r="B34" s="367"/>
      <c r="C34" s="367"/>
      <c r="D34" s="367"/>
      <c r="E34" s="367"/>
      <c r="F34" s="367"/>
      <c r="G34" s="16">
        <v>152</v>
      </c>
      <c r="H34" s="58">
        <v>0</v>
      </c>
      <c r="I34" s="58">
        <v>0</v>
      </c>
    </row>
    <row r="35" spans="1:9" x14ac:dyDescent="0.2">
      <c r="A35" s="316" t="s">
        <v>122</v>
      </c>
      <c r="B35" s="316"/>
      <c r="C35" s="316"/>
      <c r="D35" s="316"/>
      <c r="E35" s="316"/>
      <c r="F35" s="316"/>
      <c r="G35" s="16">
        <v>153</v>
      </c>
      <c r="H35" s="58">
        <v>12470383</v>
      </c>
      <c r="I35" s="58">
        <v>30574947</v>
      </c>
    </row>
    <row r="36" spans="1:9" x14ac:dyDescent="0.2">
      <c r="A36" s="320" t="s">
        <v>150</v>
      </c>
      <c r="B36" s="320"/>
      <c r="C36" s="320"/>
      <c r="D36" s="320"/>
      <c r="E36" s="320"/>
      <c r="F36" s="320"/>
      <c r="G36" s="17">
        <v>154</v>
      </c>
      <c r="H36" s="59">
        <f>SUM(H37:H46)</f>
        <v>37817579</v>
      </c>
      <c r="I36" s="59">
        <f>SUM(I37:I46)</f>
        <v>18969797</v>
      </c>
    </row>
    <row r="37" spans="1:9" x14ac:dyDescent="0.2">
      <c r="A37" s="316" t="s">
        <v>151</v>
      </c>
      <c r="B37" s="316"/>
      <c r="C37" s="316"/>
      <c r="D37" s="316"/>
      <c r="E37" s="316"/>
      <c r="F37" s="316"/>
      <c r="G37" s="16">
        <v>155</v>
      </c>
      <c r="H37" s="58">
        <v>6050776</v>
      </c>
      <c r="I37" s="58">
        <v>8703256</v>
      </c>
    </row>
    <row r="38" spans="1:9" ht="25.15" customHeight="1" x14ac:dyDescent="0.2">
      <c r="A38" s="316" t="s">
        <v>152</v>
      </c>
      <c r="B38" s="316"/>
      <c r="C38" s="316"/>
      <c r="D38" s="316"/>
      <c r="E38" s="316"/>
      <c r="F38" s="316"/>
      <c r="G38" s="16">
        <v>156</v>
      </c>
      <c r="H38" s="58">
        <v>0</v>
      </c>
      <c r="I38" s="58">
        <v>0</v>
      </c>
    </row>
    <row r="39" spans="1:9" ht="28.15" customHeight="1" x14ac:dyDescent="0.2">
      <c r="A39" s="316" t="s">
        <v>153</v>
      </c>
      <c r="B39" s="316"/>
      <c r="C39" s="316"/>
      <c r="D39" s="316"/>
      <c r="E39" s="316"/>
      <c r="F39" s="316"/>
      <c r="G39" s="16">
        <v>157</v>
      </c>
      <c r="H39" s="58">
        <v>0</v>
      </c>
      <c r="I39" s="58">
        <v>0</v>
      </c>
    </row>
    <row r="40" spans="1:9" ht="28.15" customHeight="1" x14ac:dyDescent="0.2">
      <c r="A40" s="316" t="s">
        <v>154</v>
      </c>
      <c r="B40" s="316"/>
      <c r="C40" s="316"/>
      <c r="D40" s="316"/>
      <c r="E40" s="316"/>
      <c r="F40" s="316"/>
      <c r="G40" s="16">
        <v>158</v>
      </c>
      <c r="H40" s="58">
        <v>0</v>
      </c>
      <c r="I40" s="58">
        <v>186986</v>
      </c>
    </row>
    <row r="41" spans="1:9" ht="22.9" customHeight="1" x14ac:dyDescent="0.2">
      <c r="A41" s="316" t="s">
        <v>155</v>
      </c>
      <c r="B41" s="316"/>
      <c r="C41" s="316"/>
      <c r="D41" s="316"/>
      <c r="E41" s="316"/>
      <c r="F41" s="316"/>
      <c r="G41" s="16">
        <v>159</v>
      </c>
      <c r="H41" s="58">
        <v>0</v>
      </c>
      <c r="I41" s="58">
        <v>0</v>
      </c>
    </row>
    <row r="42" spans="1:9" x14ac:dyDescent="0.2">
      <c r="A42" s="316" t="s">
        <v>156</v>
      </c>
      <c r="B42" s="316"/>
      <c r="C42" s="316"/>
      <c r="D42" s="316"/>
      <c r="E42" s="316"/>
      <c r="F42" s="316"/>
      <c r="G42" s="16">
        <v>160</v>
      </c>
      <c r="H42" s="58">
        <v>0</v>
      </c>
      <c r="I42" s="58">
        <v>0</v>
      </c>
    </row>
    <row r="43" spans="1:9" x14ac:dyDescent="0.2">
      <c r="A43" s="316" t="s">
        <v>157</v>
      </c>
      <c r="B43" s="316"/>
      <c r="C43" s="316"/>
      <c r="D43" s="316"/>
      <c r="E43" s="316"/>
      <c r="F43" s="316"/>
      <c r="G43" s="16">
        <v>161</v>
      </c>
      <c r="H43" s="58">
        <v>459866</v>
      </c>
      <c r="I43" s="58">
        <v>642261</v>
      </c>
    </row>
    <row r="44" spans="1:9" x14ac:dyDescent="0.2">
      <c r="A44" s="316" t="s">
        <v>158</v>
      </c>
      <c r="B44" s="316"/>
      <c r="C44" s="316"/>
      <c r="D44" s="316"/>
      <c r="E44" s="316"/>
      <c r="F44" s="316"/>
      <c r="G44" s="16">
        <v>162</v>
      </c>
      <c r="H44" s="58">
        <v>27503652</v>
      </c>
      <c r="I44" s="58">
        <v>3713047</v>
      </c>
    </row>
    <row r="45" spans="1:9" x14ac:dyDescent="0.2">
      <c r="A45" s="316" t="s">
        <v>159</v>
      </c>
      <c r="B45" s="316"/>
      <c r="C45" s="316"/>
      <c r="D45" s="316"/>
      <c r="E45" s="316"/>
      <c r="F45" s="316"/>
      <c r="G45" s="16">
        <v>163</v>
      </c>
      <c r="H45" s="58">
        <v>0</v>
      </c>
      <c r="I45" s="58">
        <v>0</v>
      </c>
    </row>
    <row r="46" spans="1:9" x14ac:dyDescent="0.2">
      <c r="A46" s="316" t="s">
        <v>160</v>
      </c>
      <c r="B46" s="316"/>
      <c r="C46" s="316"/>
      <c r="D46" s="316"/>
      <c r="E46" s="316"/>
      <c r="F46" s="316"/>
      <c r="G46" s="16">
        <v>164</v>
      </c>
      <c r="H46" s="58">
        <v>3803285</v>
      </c>
      <c r="I46" s="58">
        <v>5724247</v>
      </c>
    </row>
    <row r="47" spans="1:9" x14ac:dyDescent="0.2">
      <c r="A47" s="320" t="s">
        <v>161</v>
      </c>
      <c r="B47" s="320"/>
      <c r="C47" s="320"/>
      <c r="D47" s="320"/>
      <c r="E47" s="320"/>
      <c r="F47" s="320"/>
      <c r="G47" s="17">
        <v>165</v>
      </c>
      <c r="H47" s="59">
        <f>SUM(H48:H54)</f>
        <v>53715103</v>
      </c>
      <c r="I47" s="59">
        <f>SUM(I48:I54)</f>
        <v>66983683</v>
      </c>
    </row>
    <row r="48" spans="1:9" ht="23.45" customHeight="1" x14ac:dyDescent="0.2">
      <c r="A48" s="316" t="s">
        <v>162</v>
      </c>
      <c r="B48" s="316"/>
      <c r="C48" s="316"/>
      <c r="D48" s="316"/>
      <c r="E48" s="316"/>
      <c r="F48" s="316"/>
      <c r="G48" s="16">
        <v>166</v>
      </c>
      <c r="H48" s="58">
        <v>0</v>
      </c>
      <c r="I48" s="58">
        <v>0</v>
      </c>
    </row>
    <row r="49" spans="1:9" x14ac:dyDescent="0.2">
      <c r="A49" s="369" t="s">
        <v>163</v>
      </c>
      <c r="B49" s="369"/>
      <c r="C49" s="369"/>
      <c r="D49" s="369"/>
      <c r="E49" s="369"/>
      <c r="F49" s="369"/>
      <c r="G49" s="16">
        <v>167</v>
      </c>
      <c r="H49" s="58">
        <v>0</v>
      </c>
      <c r="I49" s="58">
        <v>0</v>
      </c>
    </row>
    <row r="50" spans="1:9" x14ac:dyDescent="0.2">
      <c r="A50" s="369" t="s">
        <v>164</v>
      </c>
      <c r="B50" s="369"/>
      <c r="C50" s="369"/>
      <c r="D50" s="369"/>
      <c r="E50" s="369"/>
      <c r="F50" s="369"/>
      <c r="G50" s="16">
        <v>168</v>
      </c>
      <c r="H50" s="58">
        <v>44715964</v>
      </c>
      <c r="I50" s="58">
        <v>49875564</v>
      </c>
    </row>
    <row r="51" spans="1:9" x14ac:dyDescent="0.2">
      <c r="A51" s="369" t="s">
        <v>165</v>
      </c>
      <c r="B51" s="369"/>
      <c r="C51" s="369"/>
      <c r="D51" s="369"/>
      <c r="E51" s="369"/>
      <c r="F51" s="369"/>
      <c r="G51" s="16">
        <v>169</v>
      </c>
      <c r="H51" s="58">
        <v>0</v>
      </c>
      <c r="I51" s="58">
        <v>4622702</v>
      </c>
    </row>
    <row r="52" spans="1:9" x14ac:dyDescent="0.2">
      <c r="A52" s="369" t="s">
        <v>166</v>
      </c>
      <c r="B52" s="369"/>
      <c r="C52" s="369"/>
      <c r="D52" s="369"/>
      <c r="E52" s="369"/>
      <c r="F52" s="369"/>
      <c r="G52" s="16">
        <v>170</v>
      </c>
      <c r="H52" s="58">
        <v>3686904</v>
      </c>
      <c r="I52" s="58">
        <v>10651214</v>
      </c>
    </row>
    <row r="53" spans="1:9" x14ac:dyDescent="0.2">
      <c r="A53" s="369" t="s">
        <v>167</v>
      </c>
      <c r="B53" s="369"/>
      <c r="C53" s="369"/>
      <c r="D53" s="369"/>
      <c r="E53" s="369"/>
      <c r="F53" s="369"/>
      <c r="G53" s="16">
        <v>171</v>
      </c>
      <c r="H53" s="58">
        <v>0</v>
      </c>
      <c r="I53" s="58">
        <v>0</v>
      </c>
    </row>
    <row r="54" spans="1:9" x14ac:dyDescent="0.2">
      <c r="A54" s="369" t="s">
        <v>168</v>
      </c>
      <c r="B54" s="369"/>
      <c r="C54" s="369"/>
      <c r="D54" s="369"/>
      <c r="E54" s="369"/>
      <c r="F54" s="369"/>
      <c r="G54" s="16">
        <v>172</v>
      </c>
      <c r="H54" s="58">
        <v>5312235</v>
      </c>
      <c r="I54" s="58">
        <v>1834203</v>
      </c>
    </row>
    <row r="55" spans="1:9" ht="30.75" customHeight="1" x14ac:dyDescent="0.2">
      <c r="A55" s="352" t="s">
        <v>169</v>
      </c>
      <c r="B55" s="352"/>
      <c r="C55" s="352"/>
      <c r="D55" s="352"/>
      <c r="E55" s="352"/>
      <c r="F55" s="352"/>
      <c r="G55" s="16">
        <v>173</v>
      </c>
      <c r="H55" s="58">
        <v>0</v>
      </c>
      <c r="I55" s="58">
        <v>0</v>
      </c>
    </row>
    <row r="56" spans="1:9" x14ac:dyDescent="0.2">
      <c r="A56" s="352" t="s">
        <v>170</v>
      </c>
      <c r="B56" s="352"/>
      <c r="C56" s="352"/>
      <c r="D56" s="352"/>
      <c r="E56" s="352"/>
      <c r="F56" s="352"/>
      <c r="G56" s="16">
        <v>174</v>
      </c>
      <c r="H56" s="58">
        <v>0</v>
      </c>
      <c r="I56" s="58">
        <v>0</v>
      </c>
    </row>
    <row r="57" spans="1:9" ht="29.1" customHeight="1" x14ac:dyDescent="0.2">
      <c r="A57" s="352" t="s">
        <v>171</v>
      </c>
      <c r="B57" s="352"/>
      <c r="C57" s="352"/>
      <c r="D57" s="352"/>
      <c r="E57" s="352"/>
      <c r="F57" s="352"/>
      <c r="G57" s="16">
        <v>175</v>
      </c>
      <c r="H57" s="58">
        <v>0</v>
      </c>
      <c r="I57" s="58">
        <v>0</v>
      </c>
    </row>
    <row r="58" spans="1:9" x14ac:dyDescent="0.2">
      <c r="A58" s="352" t="s">
        <v>172</v>
      </c>
      <c r="B58" s="352"/>
      <c r="C58" s="352"/>
      <c r="D58" s="352"/>
      <c r="E58" s="352"/>
      <c r="F58" s="352"/>
      <c r="G58" s="16">
        <v>176</v>
      </c>
      <c r="H58" s="58">
        <v>0</v>
      </c>
      <c r="I58" s="58">
        <v>0</v>
      </c>
    </row>
    <row r="59" spans="1:9" x14ac:dyDescent="0.2">
      <c r="A59" s="320" t="s">
        <v>173</v>
      </c>
      <c r="B59" s="320"/>
      <c r="C59" s="320"/>
      <c r="D59" s="320"/>
      <c r="E59" s="320"/>
      <c r="F59" s="320"/>
      <c r="G59" s="17">
        <v>177</v>
      </c>
      <c r="H59" s="59">
        <f>H7+H36+H55+H56</f>
        <v>1824716780</v>
      </c>
      <c r="I59" s="59">
        <f>I7+I36+I55+I56</f>
        <v>2074210262</v>
      </c>
    </row>
    <row r="60" spans="1:9" x14ac:dyDescent="0.2">
      <c r="A60" s="320" t="s">
        <v>174</v>
      </c>
      <c r="B60" s="320"/>
      <c r="C60" s="320"/>
      <c r="D60" s="320"/>
      <c r="E60" s="320"/>
      <c r="F60" s="320"/>
      <c r="G60" s="17">
        <v>178</v>
      </c>
      <c r="H60" s="59">
        <f>H13+H47+H57+H58</f>
        <v>1564509706</v>
      </c>
      <c r="I60" s="59">
        <f>I13+I47+I57+I58</f>
        <v>1707736726</v>
      </c>
    </row>
    <row r="61" spans="1:9" x14ac:dyDescent="0.2">
      <c r="A61" s="320" t="s">
        <v>175</v>
      </c>
      <c r="B61" s="320"/>
      <c r="C61" s="320"/>
      <c r="D61" s="320"/>
      <c r="E61" s="320"/>
      <c r="F61" s="320"/>
      <c r="G61" s="17">
        <v>179</v>
      </c>
      <c r="H61" s="59">
        <f>H59-H60</f>
        <v>260207074</v>
      </c>
      <c r="I61" s="59">
        <f>I59-I60</f>
        <v>366473536</v>
      </c>
    </row>
    <row r="62" spans="1:9" x14ac:dyDescent="0.2">
      <c r="A62" s="368" t="s">
        <v>176</v>
      </c>
      <c r="B62" s="368"/>
      <c r="C62" s="368"/>
      <c r="D62" s="368"/>
      <c r="E62" s="368"/>
      <c r="F62" s="368"/>
      <c r="G62" s="17">
        <v>180</v>
      </c>
      <c r="H62" s="59">
        <f>+IF((H59-H60)&gt;0,(H59-H60),0)</f>
        <v>260207074</v>
      </c>
      <c r="I62" s="59">
        <f>+IF((I59-I60)&gt;0,(I59-I60),0)</f>
        <v>366473536</v>
      </c>
    </row>
    <row r="63" spans="1:9" x14ac:dyDescent="0.2">
      <c r="A63" s="368" t="s">
        <v>177</v>
      </c>
      <c r="B63" s="368"/>
      <c r="C63" s="368"/>
      <c r="D63" s="368"/>
      <c r="E63" s="368"/>
      <c r="F63" s="368"/>
      <c r="G63" s="17">
        <v>181</v>
      </c>
      <c r="H63" s="59">
        <f>+IF((H59-H60)&lt;0,(H59-H60),0)</f>
        <v>0</v>
      </c>
      <c r="I63" s="59">
        <f>+IF((I59-I60)&lt;0,(I59-I60),0)</f>
        <v>0</v>
      </c>
    </row>
    <row r="64" spans="1:9" x14ac:dyDescent="0.2">
      <c r="A64" s="352" t="s">
        <v>123</v>
      </c>
      <c r="B64" s="352"/>
      <c r="C64" s="352"/>
      <c r="D64" s="352"/>
      <c r="E64" s="352"/>
      <c r="F64" s="352"/>
      <c r="G64" s="16">
        <v>182</v>
      </c>
      <c r="H64" s="58">
        <v>20927598</v>
      </c>
      <c r="I64" s="58">
        <v>-10533369</v>
      </c>
    </row>
    <row r="65" spans="1:9" x14ac:dyDescent="0.2">
      <c r="A65" s="320" t="s">
        <v>178</v>
      </c>
      <c r="B65" s="320"/>
      <c r="C65" s="320"/>
      <c r="D65" s="320"/>
      <c r="E65" s="320"/>
      <c r="F65" s="320"/>
      <c r="G65" s="17">
        <v>183</v>
      </c>
      <c r="H65" s="59">
        <f>H61-H64</f>
        <v>239279476</v>
      </c>
      <c r="I65" s="59">
        <f>I61-I64</f>
        <v>377006905</v>
      </c>
    </row>
    <row r="66" spans="1:9" x14ac:dyDescent="0.2">
      <c r="A66" s="368" t="s">
        <v>179</v>
      </c>
      <c r="B66" s="368"/>
      <c r="C66" s="368"/>
      <c r="D66" s="368"/>
      <c r="E66" s="368"/>
      <c r="F66" s="368"/>
      <c r="G66" s="17">
        <v>184</v>
      </c>
      <c r="H66" s="59">
        <f>+IF((H61-H64)&gt;0,(H61-H64),0)</f>
        <v>239279476</v>
      </c>
      <c r="I66" s="59">
        <f>+IF((I61-I64)&gt;0,(I61-I64),0)</f>
        <v>377006905</v>
      </c>
    </row>
    <row r="67" spans="1:9" x14ac:dyDescent="0.2">
      <c r="A67" s="374" t="s">
        <v>180</v>
      </c>
      <c r="B67" s="374"/>
      <c r="C67" s="374"/>
      <c r="D67" s="374"/>
      <c r="E67" s="374"/>
      <c r="F67" s="374"/>
      <c r="G67" s="18">
        <v>185</v>
      </c>
      <c r="H67" s="64">
        <f>+IF((H61-H64)&lt;0,(H61-H64),0)</f>
        <v>0</v>
      </c>
      <c r="I67" s="64">
        <f>+IF((I61-I64)&lt;0,(I61-I64),0)</f>
        <v>0</v>
      </c>
    </row>
    <row r="68" spans="1:9" x14ac:dyDescent="0.2">
      <c r="A68" s="360" t="s">
        <v>181</v>
      </c>
      <c r="B68" s="360"/>
      <c r="C68" s="360"/>
      <c r="D68" s="360"/>
      <c r="E68" s="360"/>
      <c r="F68" s="360"/>
      <c r="G68" s="370"/>
      <c r="H68" s="370"/>
      <c r="I68" s="370"/>
    </row>
    <row r="69" spans="1:9" ht="25.9" customHeight="1" x14ac:dyDescent="0.2">
      <c r="A69" s="320" t="s">
        <v>182</v>
      </c>
      <c r="B69" s="320"/>
      <c r="C69" s="320"/>
      <c r="D69" s="320"/>
      <c r="E69" s="320"/>
      <c r="F69" s="320"/>
      <c r="G69" s="17">
        <v>186</v>
      </c>
      <c r="H69" s="59">
        <f>H70-H71</f>
        <v>0</v>
      </c>
      <c r="I69" s="59">
        <f>I70-I71</f>
        <v>0</v>
      </c>
    </row>
    <row r="70" spans="1:9" x14ac:dyDescent="0.2">
      <c r="A70" s="369" t="s">
        <v>183</v>
      </c>
      <c r="B70" s="369"/>
      <c r="C70" s="369"/>
      <c r="D70" s="369"/>
      <c r="E70" s="369"/>
      <c r="F70" s="369"/>
      <c r="G70" s="16">
        <v>187</v>
      </c>
      <c r="H70" s="58">
        <v>0</v>
      </c>
      <c r="I70" s="58">
        <v>0</v>
      </c>
    </row>
    <row r="71" spans="1:9" x14ac:dyDescent="0.2">
      <c r="A71" s="369" t="s">
        <v>184</v>
      </c>
      <c r="B71" s="369"/>
      <c r="C71" s="369"/>
      <c r="D71" s="369"/>
      <c r="E71" s="369"/>
      <c r="F71" s="369"/>
      <c r="G71" s="16">
        <v>188</v>
      </c>
      <c r="H71" s="58">
        <v>0</v>
      </c>
      <c r="I71" s="58">
        <v>0</v>
      </c>
    </row>
    <row r="72" spans="1:9" x14ac:dyDescent="0.2">
      <c r="A72" s="352" t="s">
        <v>185</v>
      </c>
      <c r="B72" s="352"/>
      <c r="C72" s="352"/>
      <c r="D72" s="352"/>
      <c r="E72" s="352"/>
      <c r="F72" s="352"/>
      <c r="G72" s="16">
        <v>189</v>
      </c>
      <c r="H72" s="58">
        <v>0</v>
      </c>
      <c r="I72" s="58">
        <v>0</v>
      </c>
    </row>
    <row r="73" spans="1:9" x14ac:dyDescent="0.2">
      <c r="A73" s="368" t="s">
        <v>186</v>
      </c>
      <c r="B73" s="368"/>
      <c r="C73" s="368"/>
      <c r="D73" s="368"/>
      <c r="E73" s="368"/>
      <c r="F73" s="368"/>
      <c r="G73" s="17">
        <v>190</v>
      </c>
      <c r="H73" s="117">
        <v>0</v>
      </c>
      <c r="I73" s="117">
        <v>0</v>
      </c>
    </row>
    <row r="74" spans="1:9" x14ac:dyDescent="0.2">
      <c r="A74" s="374" t="s">
        <v>187</v>
      </c>
      <c r="B74" s="374"/>
      <c r="C74" s="374"/>
      <c r="D74" s="374"/>
      <c r="E74" s="374"/>
      <c r="F74" s="374"/>
      <c r="G74" s="18">
        <v>191</v>
      </c>
      <c r="H74" s="118">
        <v>0</v>
      </c>
      <c r="I74" s="118">
        <v>0</v>
      </c>
    </row>
    <row r="75" spans="1:9" x14ac:dyDescent="0.2">
      <c r="A75" s="360" t="s">
        <v>188</v>
      </c>
      <c r="B75" s="360"/>
      <c r="C75" s="360"/>
      <c r="D75" s="360"/>
      <c r="E75" s="360"/>
      <c r="F75" s="360"/>
      <c r="G75" s="370"/>
      <c r="H75" s="370"/>
      <c r="I75" s="370"/>
    </row>
    <row r="76" spans="1:9" x14ac:dyDescent="0.2">
      <c r="A76" s="320" t="s">
        <v>189</v>
      </c>
      <c r="B76" s="320"/>
      <c r="C76" s="320"/>
      <c r="D76" s="320"/>
      <c r="E76" s="320"/>
      <c r="F76" s="320"/>
      <c r="G76" s="17">
        <v>192</v>
      </c>
      <c r="H76" s="117">
        <v>0</v>
      </c>
      <c r="I76" s="117">
        <v>0</v>
      </c>
    </row>
    <row r="77" spans="1:9" x14ac:dyDescent="0.2">
      <c r="A77" s="384" t="s">
        <v>190</v>
      </c>
      <c r="B77" s="384"/>
      <c r="C77" s="384"/>
      <c r="D77" s="384"/>
      <c r="E77" s="384"/>
      <c r="F77" s="384"/>
      <c r="G77" s="22">
        <v>193</v>
      </c>
      <c r="H77" s="65">
        <v>0</v>
      </c>
      <c r="I77" s="65">
        <v>0</v>
      </c>
    </row>
    <row r="78" spans="1:9" x14ac:dyDescent="0.2">
      <c r="A78" s="384" t="s">
        <v>191</v>
      </c>
      <c r="B78" s="384"/>
      <c r="C78" s="384"/>
      <c r="D78" s="384"/>
      <c r="E78" s="384"/>
      <c r="F78" s="384"/>
      <c r="G78" s="22">
        <v>194</v>
      </c>
      <c r="H78" s="65">
        <v>0</v>
      </c>
      <c r="I78" s="65">
        <v>0</v>
      </c>
    </row>
    <row r="79" spans="1:9" x14ac:dyDescent="0.2">
      <c r="A79" s="320" t="s">
        <v>192</v>
      </c>
      <c r="B79" s="320"/>
      <c r="C79" s="320"/>
      <c r="D79" s="320"/>
      <c r="E79" s="320"/>
      <c r="F79" s="320"/>
      <c r="G79" s="17">
        <v>195</v>
      </c>
      <c r="H79" s="117">
        <v>0</v>
      </c>
      <c r="I79" s="117">
        <v>0</v>
      </c>
    </row>
    <row r="80" spans="1:9" x14ac:dyDescent="0.2">
      <c r="A80" s="320" t="s">
        <v>193</v>
      </c>
      <c r="B80" s="320"/>
      <c r="C80" s="320"/>
      <c r="D80" s="320"/>
      <c r="E80" s="320"/>
      <c r="F80" s="320"/>
      <c r="G80" s="17">
        <v>196</v>
      </c>
      <c r="H80" s="117">
        <v>0</v>
      </c>
      <c r="I80" s="117">
        <v>0</v>
      </c>
    </row>
    <row r="81" spans="1:9" x14ac:dyDescent="0.2">
      <c r="A81" s="368" t="s">
        <v>194</v>
      </c>
      <c r="B81" s="368"/>
      <c r="C81" s="368"/>
      <c r="D81" s="368"/>
      <c r="E81" s="368"/>
      <c r="F81" s="368"/>
      <c r="G81" s="17">
        <v>197</v>
      </c>
      <c r="H81" s="117">
        <v>0</v>
      </c>
      <c r="I81" s="117">
        <v>0</v>
      </c>
    </row>
    <row r="82" spans="1:9" x14ac:dyDescent="0.2">
      <c r="A82" s="374" t="s">
        <v>195</v>
      </c>
      <c r="B82" s="374"/>
      <c r="C82" s="374"/>
      <c r="D82" s="374"/>
      <c r="E82" s="374"/>
      <c r="F82" s="374"/>
      <c r="G82" s="18">
        <v>198</v>
      </c>
      <c r="H82" s="118">
        <v>0</v>
      </c>
      <c r="I82" s="118">
        <v>0</v>
      </c>
    </row>
    <row r="83" spans="1:9" x14ac:dyDescent="0.2">
      <c r="A83" s="360" t="s">
        <v>124</v>
      </c>
      <c r="B83" s="360"/>
      <c r="C83" s="360"/>
      <c r="D83" s="360"/>
      <c r="E83" s="360"/>
      <c r="F83" s="360"/>
      <c r="G83" s="370"/>
      <c r="H83" s="370"/>
      <c r="I83" s="370"/>
    </row>
    <row r="84" spans="1:9" x14ac:dyDescent="0.2">
      <c r="A84" s="371" t="s">
        <v>196</v>
      </c>
      <c r="B84" s="371"/>
      <c r="C84" s="371"/>
      <c r="D84" s="371"/>
      <c r="E84" s="371"/>
      <c r="F84" s="371"/>
      <c r="G84" s="17">
        <v>199</v>
      </c>
      <c r="H84" s="53">
        <f>H85+H86</f>
        <v>239279476</v>
      </c>
      <c r="I84" s="53">
        <f>I85+I86</f>
        <v>377006905</v>
      </c>
    </row>
    <row r="85" spans="1:9" x14ac:dyDescent="0.2">
      <c r="A85" s="372" t="s">
        <v>197</v>
      </c>
      <c r="B85" s="372"/>
      <c r="C85" s="372"/>
      <c r="D85" s="372"/>
      <c r="E85" s="372"/>
      <c r="F85" s="372"/>
      <c r="G85" s="16">
        <v>200</v>
      </c>
      <c r="H85" s="52">
        <f>+H66</f>
        <v>239279476</v>
      </c>
      <c r="I85" s="52">
        <f t="shared" ref="I85" si="0">+I66</f>
        <v>377006905</v>
      </c>
    </row>
    <row r="86" spans="1:9" x14ac:dyDescent="0.2">
      <c r="A86" s="373" t="s">
        <v>198</v>
      </c>
      <c r="B86" s="373"/>
      <c r="C86" s="373"/>
      <c r="D86" s="373"/>
      <c r="E86" s="373"/>
      <c r="F86" s="373"/>
      <c r="G86" s="19">
        <v>201</v>
      </c>
      <c r="H86" s="66">
        <v>0</v>
      </c>
      <c r="I86" s="66">
        <v>0</v>
      </c>
    </row>
    <row r="87" spans="1:9" x14ac:dyDescent="0.2">
      <c r="A87" s="381" t="s">
        <v>126</v>
      </c>
      <c r="B87" s="381"/>
      <c r="C87" s="381"/>
      <c r="D87" s="381"/>
      <c r="E87" s="381"/>
      <c r="F87" s="381"/>
      <c r="G87" s="382"/>
      <c r="H87" s="382"/>
      <c r="I87" s="382"/>
    </row>
    <row r="88" spans="1:9" x14ac:dyDescent="0.2">
      <c r="A88" s="383" t="s">
        <v>199</v>
      </c>
      <c r="B88" s="383"/>
      <c r="C88" s="383"/>
      <c r="D88" s="383"/>
      <c r="E88" s="383"/>
      <c r="F88" s="383"/>
      <c r="G88" s="16">
        <v>202</v>
      </c>
      <c r="H88" s="52">
        <f>+H84</f>
        <v>239279476</v>
      </c>
      <c r="I88" s="52">
        <f t="shared" ref="I88" si="1">+I84</f>
        <v>377006905</v>
      </c>
    </row>
    <row r="89" spans="1:9" ht="24.6" customHeight="1" x14ac:dyDescent="0.2">
      <c r="A89" s="379" t="s">
        <v>200</v>
      </c>
      <c r="B89" s="379"/>
      <c r="C89" s="379"/>
      <c r="D89" s="379"/>
      <c r="E89" s="379"/>
      <c r="F89" s="379"/>
      <c r="G89" s="17">
        <v>203</v>
      </c>
      <c r="H89" s="53">
        <f>SUM(H90:H97)</f>
        <v>338982</v>
      </c>
      <c r="I89" s="53">
        <f>SUM(I90:I97)</f>
        <v>-1060800</v>
      </c>
    </row>
    <row r="90" spans="1:9" x14ac:dyDescent="0.2">
      <c r="A90" s="369" t="s">
        <v>201</v>
      </c>
      <c r="B90" s="369"/>
      <c r="C90" s="369"/>
      <c r="D90" s="369"/>
      <c r="E90" s="369"/>
      <c r="F90" s="369"/>
      <c r="G90" s="16">
        <v>204</v>
      </c>
      <c r="H90" s="52">
        <v>0</v>
      </c>
      <c r="I90" s="52">
        <v>0</v>
      </c>
    </row>
    <row r="91" spans="1:9" ht="21.6" customHeight="1" x14ac:dyDescent="0.2">
      <c r="A91" s="369" t="s">
        <v>202</v>
      </c>
      <c r="B91" s="369"/>
      <c r="C91" s="369"/>
      <c r="D91" s="369"/>
      <c r="E91" s="369"/>
      <c r="F91" s="369"/>
      <c r="G91" s="16">
        <v>205</v>
      </c>
      <c r="H91" s="52">
        <v>0</v>
      </c>
      <c r="I91" s="52">
        <v>0</v>
      </c>
    </row>
    <row r="92" spans="1:9" ht="21.6" customHeight="1" x14ac:dyDescent="0.2">
      <c r="A92" s="369" t="s">
        <v>203</v>
      </c>
      <c r="B92" s="369"/>
      <c r="C92" s="369"/>
      <c r="D92" s="369"/>
      <c r="E92" s="369"/>
      <c r="F92" s="369"/>
      <c r="G92" s="16">
        <v>206</v>
      </c>
      <c r="H92" s="119">
        <v>338982</v>
      </c>
      <c r="I92" s="119">
        <v>-1060800</v>
      </c>
    </row>
    <row r="93" spans="1:9" x14ac:dyDescent="0.2">
      <c r="A93" s="369" t="s">
        <v>204</v>
      </c>
      <c r="B93" s="369"/>
      <c r="C93" s="369"/>
      <c r="D93" s="369"/>
      <c r="E93" s="369"/>
      <c r="F93" s="369"/>
      <c r="G93" s="16">
        <v>207</v>
      </c>
      <c r="H93" s="52">
        <v>0</v>
      </c>
      <c r="I93" s="52">
        <v>0</v>
      </c>
    </row>
    <row r="94" spans="1:9" x14ac:dyDescent="0.2">
      <c r="A94" s="369" t="s">
        <v>205</v>
      </c>
      <c r="B94" s="369"/>
      <c r="C94" s="369"/>
      <c r="D94" s="369"/>
      <c r="E94" s="369"/>
      <c r="F94" s="369"/>
      <c r="G94" s="16">
        <v>208</v>
      </c>
      <c r="H94" s="52">
        <v>0</v>
      </c>
      <c r="I94" s="52">
        <v>0</v>
      </c>
    </row>
    <row r="95" spans="1:9" ht="20.45" customHeight="1" x14ac:dyDescent="0.2">
      <c r="A95" s="369" t="s">
        <v>206</v>
      </c>
      <c r="B95" s="369"/>
      <c r="C95" s="369"/>
      <c r="D95" s="369"/>
      <c r="E95" s="369"/>
      <c r="F95" s="369"/>
      <c r="G95" s="16">
        <v>209</v>
      </c>
      <c r="H95" s="52">
        <v>0</v>
      </c>
      <c r="I95" s="52">
        <v>0</v>
      </c>
    </row>
    <row r="96" spans="1:9" x14ac:dyDescent="0.2">
      <c r="A96" s="369" t="s">
        <v>207</v>
      </c>
      <c r="B96" s="369"/>
      <c r="C96" s="369"/>
      <c r="D96" s="369"/>
      <c r="E96" s="369"/>
      <c r="F96" s="369"/>
      <c r="G96" s="16">
        <v>210</v>
      </c>
      <c r="H96" s="52">
        <v>0</v>
      </c>
      <c r="I96" s="52">
        <v>0</v>
      </c>
    </row>
    <row r="97" spans="1:9" x14ac:dyDescent="0.2">
      <c r="A97" s="369" t="s">
        <v>208</v>
      </c>
      <c r="B97" s="369"/>
      <c r="C97" s="369"/>
      <c r="D97" s="369"/>
      <c r="E97" s="369"/>
      <c r="F97" s="369"/>
      <c r="G97" s="16">
        <v>211</v>
      </c>
      <c r="H97" s="52">
        <v>0</v>
      </c>
      <c r="I97" s="52">
        <v>0</v>
      </c>
    </row>
    <row r="98" spans="1:9" x14ac:dyDescent="0.2">
      <c r="A98" s="383" t="s">
        <v>127</v>
      </c>
      <c r="B98" s="383"/>
      <c r="C98" s="383"/>
      <c r="D98" s="383"/>
      <c r="E98" s="383"/>
      <c r="F98" s="383"/>
      <c r="G98" s="16">
        <v>212</v>
      </c>
      <c r="H98" s="119">
        <v>67796</v>
      </c>
      <c r="I98" s="119">
        <v>-216991</v>
      </c>
    </row>
    <row r="99" spans="1:9" ht="27.6" customHeight="1" x14ac:dyDescent="0.2">
      <c r="A99" s="379" t="s">
        <v>209</v>
      </c>
      <c r="B99" s="379"/>
      <c r="C99" s="379"/>
      <c r="D99" s="379"/>
      <c r="E99" s="379"/>
      <c r="F99" s="379"/>
      <c r="G99" s="17">
        <v>213</v>
      </c>
      <c r="H99" s="53">
        <f>H89-H98</f>
        <v>271186</v>
      </c>
      <c r="I99" s="53">
        <f>I89-I98</f>
        <v>-843809</v>
      </c>
    </row>
    <row r="100" spans="1:9" x14ac:dyDescent="0.2">
      <c r="A100" s="380" t="s">
        <v>210</v>
      </c>
      <c r="B100" s="380"/>
      <c r="C100" s="380"/>
      <c r="D100" s="380"/>
      <c r="E100" s="380"/>
      <c r="F100" s="380"/>
      <c r="G100" s="18">
        <v>214</v>
      </c>
      <c r="H100" s="54">
        <f>H88+H99</f>
        <v>239550662</v>
      </c>
      <c r="I100" s="54">
        <f>I88+I99</f>
        <v>376163096</v>
      </c>
    </row>
    <row r="101" spans="1:9" x14ac:dyDescent="0.2">
      <c r="A101" s="360" t="s">
        <v>211</v>
      </c>
      <c r="B101" s="360"/>
      <c r="C101" s="360"/>
      <c r="D101" s="360"/>
      <c r="E101" s="360"/>
      <c r="F101" s="360"/>
      <c r="G101" s="370"/>
      <c r="H101" s="370"/>
      <c r="I101" s="370"/>
    </row>
    <row r="102" spans="1:9" x14ac:dyDescent="0.2">
      <c r="A102" s="371" t="s">
        <v>212</v>
      </c>
      <c r="B102" s="371"/>
      <c r="C102" s="371"/>
      <c r="D102" s="371"/>
      <c r="E102" s="371"/>
      <c r="F102" s="371"/>
      <c r="G102" s="17">
        <v>215</v>
      </c>
      <c r="H102" s="53">
        <f>H103+H104</f>
        <v>0</v>
      </c>
      <c r="I102" s="53">
        <f>I103+I104</f>
        <v>0</v>
      </c>
    </row>
    <row r="103" spans="1:9" x14ac:dyDescent="0.2">
      <c r="A103" s="372" t="s">
        <v>125</v>
      </c>
      <c r="B103" s="372"/>
      <c r="C103" s="372"/>
      <c r="D103" s="372"/>
      <c r="E103" s="372"/>
      <c r="F103" s="372"/>
      <c r="G103" s="16">
        <v>216</v>
      </c>
      <c r="H103" s="52">
        <v>0</v>
      </c>
      <c r="I103" s="52">
        <v>0</v>
      </c>
    </row>
    <row r="104" spans="1:9" x14ac:dyDescent="0.2">
      <c r="A104" s="373" t="s">
        <v>213</v>
      </c>
      <c r="B104" s="373"/>
      <c r="C104" s="373"/>
      <c r="D104" s="373"/>
      <c r="E104" s="373"/>
      <c r="F104" s="373"/>
      <c r="G104" s="19">
        <v>217</v>
      </c>
      <c r="H104" s="66">
        <v>0</v>
      </c>
      <c r="I104" s="66">
        <v>0</v>
      </c>
    </row>
  </sheetData>
  <sheetProtection algorithmName="SHA-512" hashValue="rdvxmCOLovEBxFhpBP1+tQ1GVC+o4YxlBLschZDo6skAYzcMzUvi79dZk3hVSzxOdRcoPBiAzJmglr203rdwJQ==" saltValue="gwtYePVDLJk/j0NPnHSJ6Q=="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conditionalFormatting sqref="I8:I12">
    <cfRule type="cellIs" dxfId="35" priority="53" stopIfTrue="1" operator="notEqual">
      <formula>ROUND(I8,0)</formula>
    </cfRule>
    <cfRule type="cellIs" dxfId="34" priority="54" stopIfTrue="1" operator="lessThan">
      <formula>0</formula>
    </cfRule>
  </conditionalFormatting>
  <conditionalFormatting sqref="I16:I18">
    <cfRule type="cellIs" dxfId="33" priority="49" stopIfTrue="1" operator="notEqual">
      <formula>ROUND(I16,0)</formula>
    </cfRule>
    <cfRule type="cellIs" dxfId="32" priority="50" stopIfTrue="1" operator="lessThan">
      <formula>0</formula>
    </cfRule>
  </conditionalFormatting>
  <conditionalFormatting sqref="I20:I24">
    <cfRule type="cellIs" dxfId="31" priority="45" stopIfTrue="1" operator="notEqual">
      <formula>ROUND(I20,0)</formula>
    </cfRule>
    <cfRule type="cellIs" dxfId="30" priority="46" stopIfTrue="1" operator="lessThan">
      <formula>0</formula>
    </cfRule>
  </conditionalFormatting>
  <conditionalFormatting sqref="I27">
    <cfRule type="cellIs" dxfId="29" priority="43" stopIfTrue="1" operator="notEqual">
      <formula>ROUND(I27,0)</formula>
    </cfRule>
  </conditionalFormatting>
  <conditionalFormatting sqref="I29:I34">
    <cfRule type="cellIs" dxfId="28" priority="39" stopIfTrue="1" operator="notEqual">
      <formula>ROUND(I29,0)</formula>
    </cfRule>
  </conditionalFormatting>
  <conditionalFormatting sqref="I35">
    <cfRule type="cellIs" dxfId="27" priority="37" stopIfTrue="1" operator="notEqual">
      <formula>ROUND(I35,0)</formula>
    </cfRule>
    <cfRule type="cellIs" dxfId="26" priority="38" stopIfTrue="1" operator="lessThan">
      <formula>0</formula>
    </cfRule>
  </conditionalFormatting>
  <conditionalFormatting sqref="I37:I46">
    <cfRule type="cellIs" dxfId="25" priority="33" stopIfTrue="1" operator="notEqual">
      <formula>ROUND(I37,0)</formula>
    </cfRule>
    <cfRule type="cellIs" dxfId="24" priority="34" stopIfTrue="1" operator="lessThan">
      <formula>0</formula>
    </cfRule>
  </conditionalFormatting>
  <conditionalFormatting sqref="I53">
    <cfRule type="cellIs" dxfId="23" priority="29" stopIfTrue="1" operator="notEqual">
      <formula>ROUND(I53,0)</formula>
    </cfRule>
  </conditionalFormatting>
  <conditionalFormatting sqref="I54 I50:I52">
    <cfRule type="cellIs" dxfId="22" priority="27" stopIfTrue="1" operator="notEqual">
      <formula>ROUND(I50,0)</formula>
    </cfRule>
    <cfRule type="cellIs" dxfId="21" priority="28" stopIfTrue="1" operator="lessThan">
      <formula>0</formula>
    </cfRule>
  </conditionalFormatting>
  <conditionalFormatting sqref="I64">
    <cfRule type="cellIs" dxfId="20" priority="25" stopIfTrue="1" operator="notEqual">
      <formula>ROUND(I64,0)</formula>
    </cfRule>
  </conditionalFormatting>
  <conditionalFormatting sqref="H85">
    <cfRule type="cellIs" dxfId="19" priority="24" stopIfTrue="1" operator="notEqual">
      <formula>ROUND(H85,0)</formula>
    </cfRule>
  </conditionalFormatting>
  <conditionalFormatting sqref="I85">
    <cfRule type="cellIs" dxfId="18" priority="23" stopIfTrue="1" operator="notEqual">
      <formula>ROUND(I85,0)</formula>
    </cfRule>
  </conditionalFormatting>
  <conditionalFormatting sqref="H88">
    <cfRule type="cellIs" dxfId="17" priority="22" stopIfTrue="1" operator="notEqual">
      <formula>ROUND(H88,0)</formula>
    </cfRule>
  </conditionalFormatting>
  <conditionalFormatting sqref="I88">
    <cfRule type="cellIs" dxfId="16" priority="21" stopIfTrue="1" operator="notEqual">
      <formula>ROUND(I88,0)</formula>
    </cfRule>
  </conditionalFormatting>
  <conditionalFormatting sqref="H8:H12">
    <cfRule type="cellIs" dxfId="15" priority="17" stopIfTrue="1" operator="notEqual">
      <formula>ROUND(H8,0)</formula>
    </cfRule>
    <cfRule type="cellIs" dxfId="14" priority="18" stopIfTrue="1" operator="lessThan">
      <formula>0</formula>
    </cfRule>
  </conditionalFormatting>
  <conditionalFormatting sqref="H16:H18">
    <cfRule type="cellIs" dxfId="13" priority="15" stopIfTrue="1" operator="notEqual">
      <formula>ROUND(H16,0)</formula>
    </cfRule>
    <cfRule type="cellIs" dxfId="12" priority="16" stopIfTrue="1" operator="lessThan">
      <formula>0</formula>
    </cfRule>
  </conditionalFormatting>
  <conditionalFormatting sqref="H20:H24">
    <cfRule type="cellIs" dxfId="11" priority="13" stopIfTrue="1" operator="notEqual">
      <formula>ROUND(H20,0)</formula>
    </cfRule>
    <cfRule type="cellIs" dxfId="10" priority="14" stopIfTrue="1" operator="lessThan">
      <formula>0</formula>
    </cfRule>
  </conditionalFormatting>
  <conditionalFormatting sqref="H27">
    <cfRule type="cellIs" dxfId="9" priority="12" stopIfTrue="1" operator="notEqual">
      <formula>ROUND(H27,0)</formula>
    </cfRule>
  </conditionalFormatting>
  <conditionalFormatting sqref="H29:H34">
    <cfRule type="cellIs" dxfId="8" priority="11" stopIfTrue="1" operator="notEqual">
      <formula>ROUND(H29,0)</formula>
    </cfRule>
  </conditionalFormatting>
  <conditionalFormatting sqref="H35">
    <cfRule type="cellIs" dxfId="7" priority="9" stopIfTrue="1" operator="notEqual">
      <formula>ROUND(H35,0)</formula>
    </cfRule>
    <cfRule type="cellIs" dxfId="6" priority="10" stopIfTrue="1" operator="lessThan">
      <formula>0</formula>
    </cfRule>
  </conditionalFormatting>
  <conditionalFormatting sqref="H37:H46">
    <cfRule type="cellIs" dxfId="5" priority="7" stopIfTrue="1" operator="notEqual">
      <formula>ROUND(H37,0)</formula>
    </cfRule>
    <cfRule type="cellIs" dxfId="4" priority="8" stopIfTrue="1" operator="lessThan">
      <formula>0</formula>
    </cfRule>
  </conditionalFormatting>
  <conditionalFormatting sqref="H53">
    <cfRule type="cellIs" dxfId="3" priority="6" stopIfTrue="1" operator="notEqual">
      <formula>ROUND(H53,0)</formula>
    </cfRule>
  </conditionalFormatting>
  <conditionalFormatting sqref="H50:H52 H54">
    <cfRule type="cellIs" dxfId="2" priority="4" stopIfTrue="1" operator="notEqual">
      <formula>ROUND(H50,0)</formula>
    </cfRule>
    <cfRule type="cellIs" dxfId="1" priority="5" stopIfTrue="1" operator="lessThan">
      <formula>0</formula>
    </cfRule>
  </conditionalFormatting>
  <conditionalFormatting sqref="H64">
    <cfRule type="cellIs" dxfId="0" priority="3" stopIfTrue="1" operator="notEqual">
      <formula>ROUND(H64,0)</formula>
    </cfRule>
  </conditionalFormatting>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19" zoomScale="110" zoomScaleNormal="100" workbookViewId="0">
      <selection activeCell="H17" sqref="H17"/>
    </sheetView>
  </sheetViews>
  <sheetFormatPr defaultColWidth="9.140625" defaultRowHeight="12.75" x14ac:dyDescent="0.2"/>
  <cols>
    <col min="1" max="6" width="9.140625" style="11"/>
    <col min="7" max="7" width="9.140625" style="23"/>
    <col min="8" max="9" width="11.28515625" style="55" customWidth="1"/>
    <col min="10" max="16384" width="9.140625" style="11"/>
  </cols>
  <sheetData>
    <row r="1" spans="1:9" x14ac:dyDescent="0.2">
      <c r="A1" s="366" t="s">
        <v>214</v>
      </c>
      <c r="B1" s="385"/>
      <c r="C1" s="385"/>
      <c r="D1" s="385"/>
      <c r="E1" s="385"/>
      <c r="F1" s="385"/>
      <c r="G1" s="385"/>
      <c r="H1" s="385"/>
      <c r="I1" s="385"/>
    </row>
    <row r="2" spans="1:9" x14ac:dyDescent="0.2">
      <c r="A2" s="365" t="s">
        <v>446</v>
      </c>
      <c r="B2" s="331"/>
      <c r="C2" s="331"/>
      <c r="D2" s="331"/>
      <c r="E2" s="331"/>
      <c r="F2" s="331"/>
      <c r="G2" s="331"/>
      <c r="H2" s="331"/>
      <c r="I2" s="331"/>
    </row>
    <row r="3" spans="1:9" x14ac:dyDescent="0.2">
      <c r="A3" s="393" t="s">
        <v>361</v>
      </c>
      <c r="B3" s="394"/>
      <c r="C3" s="394"/>
      <c r="D3" s="394"/>
      <c r="E3" s="394"/>
      <c r="F3" s="394"/>
      <c r="G3" s="394"/>
      <c r="H3" s="394"/>
      <c r="I3" s="394"/>
    </row>
    <row r="4" spans="1:9" x14ac:dyDescent="0.2">
      <c r="A4" s="389" t="s">
        <v>442</v>
      </c>
      <c r="B4" s="335"/>
      <c r="C4" s="335"/>
      <c r="D4" s="335"/>
      <c r="E4" s="335"/>
      <c r="F4" s="335"/>
      <c r="G4" s="335"/>
      <c r="H4" s="335"/>
      <c r="I4" s="336"/>
    </row>
    <row r="5" spans="1:9" ht="45.75" thickBot="1" x14ac:dyDescent="0.25">
      <c r="A5" s="401" t="s">
        <v>2</v>
      </c>
      <c r="B5" s="402"/>
      <c r="C5" s="402"/>
      <c r="D5" s="402"/>
      <c r="E5" s="402"/>
      <c r="F5" s="403"/>
      <c r="G5" s="13" t="s">
        <v>115</v>
      </c>
      <c r="H5" s="46" t="s">
        <v>377</v>
      </c>
      <c r="I5" s="46" t="s">
        <v>353</v>
      </c>
    </row>
    <row r="6" spans="1:9" x14ac:dyDescent="0.2">
      <c r="A6" s="404">
        <v>1</v>
      </c>
      <c r="B6" s="405"/>
      <c r="C6" s="405"/>
      <c r="D6" s="405"/>
      <c r="E6" s="405"/>
      <c r="F6" s="406"/>
      <c r="G6" s="20">
        <v>2</v>
      </c>
      <c r="H6" s="20" t="s">
        <v>215</v>
      </c>
      <c r="I6" s="20" t="s">
        <v>216</v>
      </c>
    </row>
    <row r="7" spans="1:9" x14ac:dyDescent="0.2">
      <c r="A7" s="407" t="s">
        <v>217</v>
      </c>
      <c r="B7" s="408"/>
      <c r="C7" s="408"/>
      <c r="D7" s="408"/>
      <c r="E7" s="408"/>
      <c r="F7" s="408"/>
      <c r="G7" s="408"/>
      <c r="H7" s="408"/>
      <c r="I7" s="409"/>
    </row>
    <row r="8" spans="1:9" ht="12.75" customHeight="1" x14ac:dyDescent="0.2">
      <c r="A8" s="410" t="s">
        <v>218</v>
      </c>
      <c r="B8" s="411"/>
      <c r="C8" s="411"/>
      <c r="D8" s="411"/>
      <c r="E8" s="411"/>
      <c r="F8" s="412"/>
      <c r="G8" s="21">
        <v>1</v>
      </c>
      <c r="H8" s="47">
        <v>260207074</v>
      </c>
      <c r="I8" s="47">
        <v>366473536</v>
      </c>
    </row>
    <row r="9" spans="1:9" ht="12.75" customHeight="1" x14ac:dyDescent="0.2">
      <c r="A9" s="398" t="s">
        <v>219</v>
      </c>
      <c r="B9" s="399"/>
      <c r="C9" s="399"/>
      <c r="D9" s="399"/>
      <c r="E9" s="399"/>
      <c r="F9" s="400"/>
      <c r="G9" s="17">
        <v>2</v>
      </c>
      <c r="H9" s="48">
        <f>H10+H11+H12+H13+H14+H15+H16+H17</f>
        <v>382377350</v>
      </c>
      <c r="I9" s="48">
        <f>I10+I11+I12+I13+I14+I15+I16+I17</f>
        <v>314542033</v>
      </c>
    </row>
    <row r="10" spans="1:9" ht="12.75" customHeight="1" x14ac:dyDescent="0.2">
      <c r="A10" s="390" t="s">
        <v>220</v>
      </c>
      <c r="B10" s="391"/>
      <c r="C10" s="391"/>
      <c r="D10" s="391"/>
      <c r="E10" s="391"/>
      <c r="F10" s="392"/>
      <c r="G10" s="22">
        <v>3</v>
      </c>
      <c r="H10" s="49">
        <v>344691659</v>
      </c>
      <c r="I10" s="49">
        <v>380123705</v>
      </c>
    </row>
    <row r="11" spans="1:9" ht="31.15" customHeight="1" x14ac:dyDescent="0.2">
      <c r="A11" s="390" t="s">
        <v>385</v>
      </c>
      <c r="B11" s="391"/>
      <c r="C11" s="391"/>
      <c r="D11" s="391"/>
      <c r="E11" s="391"/>
      <c r="F11" s="392"/>
      <c r="G11" s="22">
        <v>4</v>
      </c>
      <c r="H11" s="49">
        <v>4448024</v>
      </c>
      <c r="I11" s="49">
        <v>-137506122</v>
      </c>
    </row>
    <row r="12" spans="1:9" ht="28.15" customHeight="1" x14ac:dyDescent="0.2">
      <c r="A12" s="390" t="s">
        <v>386</v>
      </c>
      <c r="B12" s="391"/>
      <c r="C12" s="391"/>
      <c r="D12" s="391"/>
      <c r="E12" s="391"/>
      <c r="F12" s="392"/>
      <c r="G12" s="22">
        <v>5</v>
      </c>
      <c r="H12" s="49">
        <v>1440100</v>
      </c>
      <c r="I12" s="49">
        <v>141550</v>
      </c>
    </row>
    <row r="13" spans="1:9" ht="12.75" customHeight="1" x14ac:dyDescent="0.2">
      <c r="A13" s="390" t="s">
        <v>221</v>
      </c>
      <c r="B13" s="391"/>
      <c r="C13" s="391"/>
      <c r="D13" s="391"/>
      <c r="E13" s="391"/>
      <c r="F13" s="392"/>
      <c r="G13" s="22">
        <v>6</v>
      </c>
      <c r="H13" s="49">
        <v>-204629</v>
      </c>
      <c r="I13" s="49">
        <v>-516939</v>
      </c>
    </row>
    <row r="14" spans="1:9" ht="12.75" customHeight="1" x14ac:dyDescent="0.2">
      <c r="A14" s="390" t="s">
        <v>222</v>
      </c>
      <c r="B14" s="391"/>
      <c r="C14" s="391"/>
      <c r="D14" s="391"/>
      <c r="E14" s="391"/>
      <c r="F14" s="392"/>
      <c r="G14" s="22">
        <v>7</v>
      </c>
      <c r="H14" s="49">
        <v>46213364</v>
      </c>
      <c r="I14" s="49">
        <v>51568217</v>
      </c>
    </row>
    <row r="15" spans="1:9" ht="12.75" customHeight="1" x14ac:dyDescent="0.2">
      <c r="A15" s="390" t="s">
        <v>223</v>
      </c>
      <c r="B15" s="391"/>
      <c r="C15" s="391"/>
      <c r="D15" s="391"/>
      <c r="E15" s="391"/>
      <c r="F15" s="392"/>
      <c r="G15" s="22">
        <v>8</v>
      </c>
      <c r="H15" s="49">
        <v>7049970</v>
      </c>
      <c r="I15" s="49">
        <v>6938793</v>
      </c>
    </row>
    <row r="16" spans="1:9" ht="12.75" customHeight="1" x14ac:dyDescent="0.2">
      <c r="A16" s="390" t="s">
        <v>224</v>
      </c>
      <c r="B16" s="391"/>
      <c r="C16" s="391"/>
      <c r="D16" s="391"/>
      <c r="E16" s="391"/>
      <c r="F16" s="392"/>
      <c r="G16" s="22">
        <v>9</v>
      </c>
      <c r="H16" s="49">
        <v>-27175314</v>
      </c>
      <c r="I16" s="49">
        <v>4622702</v>
      </c>
    </row>
    <row r="17" spans="1:9" ht="27.6" customHeight="1" x14ac:dyDescent="0.2">
      <c r="A17" s="390" t="s">
        <v>225</v>
      </c>
      <c r="B17" s="391"/>
      <c r="C17" s="391"/>
      <c r="D17" s="391"/>
      <c r="E17" s="391"/>
      <c r="F17" s="392"/>
      <c r="G17" s="22">
        <v>10</v>
      </c>
      <c r="H17" s="49">
        <v>5914176</v>
      </c>
      <c r="I17" s="49">
        <v>9170127</v>
      </c>
    </row>
    <row r="18" spans="1:9" ht="29.45" customHeight="1" x14ac:dyDescent="0.2">
      <c r="A18" s="395" t="s">
        <v>388</v>
      </c>
      <c r="B18" s="396"/>
      <c r="C18" s="396"/>
      <c r="D18" s="396"/>
      <c r="E18" s="396"/>
      <c r="F18" s="397"/>
      <c r="G18" s="17">
        <v>11</v>
      </c>
      <c r="H18" s="48">
        <f>H8+H9</f>
        <v>642584424</v>
      </c>
      <c r="I18" s="48">
        <f>I8+I9</f>
        <v>681015569</v>
      </c>
    </row>
    <row r="19" spans="1:9" ht="12.75" customHeight="1" x14ac:dyDescent="0.2">
      <c r="A19" s="398" t="s">
        <v>226</v>
      </c>
      <c r="B19" s="399"/>
      <c r="C19" s="399"/>
      <c r="D19" s="399"/>
      <c r="E19" s="399"/>
      <c r="F19" s="400"/>
      <c r="G19" s="17">
        <v>12</v>
      </c>
      <c r="H19" s="48">
        <f>H20+H21+H22+H23</f>
        <v>-21944066</v>
      </c>
      <c r="I19" s="48">
        <f>I20+I21+I22+I23</f>
        <v>59705723</v>
      </c>
    </row>
    <row r="20" spans="1:9" ht="12.75" customHeight="1" x14ac:dyDescent="0.2">
      <c r="A20" s="390" t="s">
        <v>227</v>
      </c>
      <c r="B20" s="391"/>
      <c r="C20" s="391"/>
      <c r="D20" s="391"/>
      <c r="E20" s="391"/>
      <c r="F20" s="392"/>
      <c r="G20" s="22">
        <v>13</v>
      </c>
      <c r="H20" s="49">
        <v>4209742</v>
      </c>
      <c r="I20" s="49">
        <v>45682363</v>
      </c>
    </row>
    <row r="21" spans="1:9" ht="12.75" customHeight="1" x14ac:dyDescent="0.2">
      <c r="A21" s="390" t="s">
        <v>228</v>
      </c>
      <c r="B21" s="391"/>
      <c r="C21" s="391"/>
      <c r="D21" s="391"/>
      <c r="E21" s="391"/>
      <c r="F21" s="392"/>
      <c r="G21" s="22">
        <v>14</v>
      </c>
      <c r="H21" s="49">
        <v>-27169779</v>
      </c>
      <c r="I21" s="49">
        <v>13508480</v>
      </c>
    </row>
    <row r="22" spans="1:9" ht="12.75" customHeight="1" x14ac:dyDescent="0.2">
      <c r="A22" s="390" t="s">
        <v>229</v>
      </c>
      <c r="B22" s="391"/>
      <c r="C22" s="391"/>
      <c r="D22" s="391"/>
      <c r="E22" s="391"/>
      <c r="F22" s="392"/>
      <c r="G22" s="22">
        <v>15</v>
      </c>
      <c r="H22" s="49">
        <v>1015971</v>
      </c>
      <c r="I22" s="49">
        <v>514880</v>
      </c>
    </row>
    <row r="23" spans="1:9" ht="12.75" customHeight="1" x14ac:dyDescent="0.2">
      <c r="A23" s="390" t="s">
        <v>230</v>
      </c>
      <c r="B23" s="391"/>
      <c r="C23" s="391"/>
      <c r="D23" s="391"/>
      <c r="E23" s="391"/>
      <c r="F23" s="392"/>
      <c r="G23" s="22">
        <v>16</v>
      </c>
      <c r="H23" s="49">
        <v>0</v>
      </c>
      <c r="I23" s="49">
        <v>0</v>
      </c>
    </row>
    <row r="24" spans="1:9" ht="12.75" customHeight="1" x14ac:dyDescent="0.2">
      <c r="A24" s="395" t="s">
        <v>231</v>
      </c>
      <c r="B24" s="396"/>
      <c r="C24" s="396"/>
      <c r="D24" s="396"/>
      <c r="E24" s="396"/>
      <c r="F24" s="397"/>
      <c r="G24" s="17">
        <v>17</v>
      </c>
      <c r="H24" s="48">
        <f>H18+H19</f>
        <v>620640358</v>
      </c>
      <c r="I24" s="48">
        <f>I18+I19</f>
        <v>740721292</v>
      </c>
    </row>
    <row r="25" spans="1:9" ht="12.75" customHeight="1" x14ac:dyDescent="0.2">
      <c r="A25" s="386" t="s">
        <v>232</v>
      </c>
      <c r="B25" s="387"/>
      <c r="C25" s="387"/>
      <c r="D25" s="387"/>
      <c r="E25" s="387"/>
      <c r="F25" s="388"/>
      <c r="G25" s="22">
        <v>18</v>
      </c>
      <c r="H25" s="49">
        <v>-42657019</v>
      </c>
      <c r="I25" s="49">
        <v>-49590156</v>
      </c>
    </row>
    <row r="26" spans="1:9" ht="12.75" customHeight="1" x14ac:dyDescent="0.2">
      <c r="A26" s="386" t="s">
        <v>233</v>
      </c>
      <c r="B26" s="387"/>
      <c r="C26" s="387"/>
      <c r="D26" s="387"/>
      <c r="E26" s="387"/>
      <c r="F26" s="388"/>
      <c r="G26" s="22">
        <v>19</v>
      </c>
      <c r="H26" s="49">
        <v>53533</v>
      </c>
      <c r="I26" s="49">
        <v>9342</v>
      </c>
    </row>
    <row r="27" spans="1:9" ht="29.1" customHeight="1" x14ac:dyDescent="0.2">
      <c r="A27" s="413" t="s">
        <v>234</v>
      </c>
      <c r="B27" s="414"/>
      <c r="C27" s="414"/>
      <c r="D27" s="414"/>
      <c r="E27" s="414"/>
      <c r="F27" s="415"/>
      <c r="G27" s="18">
        <v>20</v>
      </c>
      <c r="H27" s="50">
        <f>H24+H25+H26</f>
        <v>578036872</v>
      </c>
      <c r="I27" s="50">
        <f>I24+I25+I26</f>
        <v>691140478</v>
      </c>
    </row>
    <row r="28" spans="1:9" x14ac:dyDescent="0.2">
      <c r="A28" s="407" t="s">
        <v>235</v>
      </c>
      <c r="B28" s="408"/>
      <c r="C28" s="408"/>
      <c r="D28" s="408"/>
      <c r="E28" s="408"/>
      <c r="F28" s="408"/>
      <c r="G28" s="408"/>
      <c r="H28" s="408"/>
      <c r="I28" s="409"/>
    </row>
    <row r="29" spans="1:9" ht="23.45" customHeight="1" x14ac:dyDescent="0.2">
      <c r="A29" s="410" t="s">
        <v>236</v>
      </c>
      <c r="B29" s="411"/>
      <c r="C29" s="411"/>
      <c r="D29" s="411"/>
      <c r="E29" s="411"/>
      <c r="F29" s="412"/>
      <c r="G29" s="21">
        <v>21</v>
      </c>
      <c r="H29" s="51">
        <v>5144096</v>
      </c>
      <c r="I29" s="51">
        <v>241471194</v>
      </c>
    </row>
    <row r="30" spans="1:9" ht="12.75" customHeight="1" x14ac:dyDescent="0.2">
      <c r="A30" s="386" t="s">
        <v>237</v>
      </c>
      <c r="B30" s="387"/>
      <c r="C30" s="387"/>
      <c r="D30" s="387"/>
      <c r="E30" s="387"/>
      <c r="F30" s="388"/>
      <c r="G30" s="22">
        <v>22</v>
      </c>
      <c r="H30" s="52">
        <v>50000</v>
      </c>
      <c r="I30" s="52">
        <v>1430785</v>
      </c>
    </row>
    <row r="31" spans="1:9" ht="12.75" customHeight="1" x14ac:dyDescent="0.2">
      <c r="A31" s="386" t="s">
        <v>238</v>
      </c>
      <c r="B31" s="387"/>
      <c r="C31" s="387"/>
      <c r="D31" s="387"/>
      <c r="E31" s="387"/>
      <c r="F31" s="388"/>
      <c r="G31" s="22">
        <v>23</v>
      </c>
      <c r="H31" s="52">
        <v>707828</v>
      </c>
      <c r="I31" s="52">
        <v>557681</v>
      </c>
    </row>
    <row r="32" spans="1:9" ht="12.75" customHeight="1" x14ac:dyDescent="0.2">
      <c r="A32" s="386" t="s">
        <v>239</v>
      </c>
      <c r="B32" s="387"/>
      <c r="C32" s="387"/>
      <c r="D32" s="387"/>
      <c r="E32" s="387"/>
      <c r="F32" s="388"/>
      <c r="G32" s="22">
        <v>24</v>
      </c>
      <c r="H32" s="52">
        <v>6152793</v>
      </c>
      <c r="I32" s="52">
        <v>8790336</v>
      </c>
    </row>
    <row r="33" spans="1:9" ht="12.75" customHeight="1" x14ac:dyDescent="0.2">
      <c r="A33" s="386" t="s">
        <v>240</v>
      </c>
      <c r="B33" s="387"/>
      <c r="C33" s="387"/>
      <c r="D33" s="387"/>
      <c r="E33" s="387"/>
      <c r="F33" s="388"/>
      <c r="G33" s="22">
        <v>25</v>
      </c>
      <c r="H33" s="52">
        <v>905491</v>
      </c>
      <c r="I33" s="52">
        <v>60931237</v>
      </c>
    </row>
    <row r="34" spans="1:9" ht="12.75" customHeight="1" x14ac:dyDescent="0.2">
      <c r="A34" s="386" t="s">
        <v>241</v>
      </c>
      <c r="B34" s="387"/>
      <c r="C34" s="387"/>
      <c r="D34" s="387"/>
      <c r="E34" s="387"/>
      <c r="F34" s="388"/>
      <c r="G34" s="22">
        <v>26</v>
      </c>
      <c r="H34" s="52">
        <v>333341</v>
      </c>
      <c r="I34" s="52">
        <v>0</v>
      </c>
    </row>
    <row r="35" spans="1:9" ht="27.6" customHeight="1" x14ac:dyDescent="0.2">
      <c r="A35" s="395" t="s">
        <v>242</v>
      </c>
      <c r="B35" s="396"/>
      <c r="C35" s="396"/>
      <c r="D35" s="396"/>
      <c r="E35" s="396"/>
      <c r="F35" s="397"/>
      <c r="G35" s="17">
        <v>27</v>
      </c>
      <c r="H35" s="53">
        <f>H29+H30+H31+H32+H33+H34</f>
        <v>13293549</v>
      </c>
      <c r="I35" s="53">
        <f>I29+I30+I31+I32+I33+I34</f>
        <v>313181233</v>
      </c>
    </row>
    <row r="36" spans="1:9" ht="26.45" customHeight="1" x14ac:dyDescent="0.2">
      <c r="A36" s="386" t="s">
        <v>243</v>
      </c>
      <c r="B36" s="387"/>
      <c r="C36" s="387"/>
      <c r="D36" s="387"/>
      <c r="E36" s="387"/>
      <c r="F36" s="388"/>
      <c r="G36" s="22">
        <v>28</v>
      </c>
      <c r="H36" s="52">
        <v>-630494466</v>
      </c>
      <c r="I36" s="52">
        <v>-753941548</v>
      </c>
    </row>
    <row r="37" spans="1:9" ht="12.75" customHeight="1" x14ac:dyDescent="0.2">
      <c r="A37" s="386" t="s">
        <v>244</v>
      </c>
      <c r="B37" s="387"/>
      <c r="C37" s="387"/>
      <c r="D37" s="387"/>
      <c r="E37" s="387"/>
      <c r="F37" s="388"/>
      <c r="G37" s="22">
        <v>29</v>
      </c>
      <c r="H37" s="52">
        <v>0</v>
      </c>
      <c r="I37" s="52">
        <v>0</v>
      </c>
    </row>
    <row r="38" spans="1:9" ht="12.75" customHeight="1" x14ac:dyDescent="0.2">
      <c r="A38" s="386" t="s">
        <v>245</v>
      </c>
      <c r="B38" s="387"/>
      <c r="C38" s="387"/>
      <c r="D38" s="387"/>
      <c r="E38" s="387"/>
      <c r="F38" s="388"/>
      <c r="G38" s="22">
        <v>30</v>
      </c>
      <c r="H38" s="52">
        <v>-175676</v>
      </c>
      <c r="I38" s="52">
        <v>-60957764</v>
      </c>
    </row>
    <row r="39" spans="1:9" ht="12.75" customHeight="1" x14ac:dyDescent="0.2">
      <c r="A39" s="386" t="s">
        <v>246</v>
      </c>
      <c r="B39" s="387"/>
      <c r="C39" s="387"/>
      <c r="D39" s="387"/>
      <c r="E39" s="387"/>
      <c r="F39" s="388"/>
      <c r="G39" s="22">
        <v>31</v>
      </c>
      <c r="H39" s="52">
        <v>-165484114</v>
      </c>
      <c r="I39" s="52">
        <v>-111127097</v>
      </c>
    </row>
    <row r="40" spans="1:9" ht="12.75" customHeight="1" x14ac:dyDescent="0.2">
      <c r="A40" s="386" t="s">
        <v>247</v>
      </c>
      <c r="B40" s="387"/>
      <c r="C40" s="387"/>
      <c r="D40" s="387"/>
      <c r="E40" s="387"/>
      <c r="F40" s="388"/>
      <c r="G40" s="22">
        <v>32</v>
      </c>
      <c r="H40" s="52">
        <v>0</v>
      </c>
      <c r="I40" s="52">
        <v>-47191530</v>
      </c>
    </row>
    <row r="41" spans="1:9" ht="22.9" customHeight="1" x14ac:dyDescent="0.2">
      <c r="A41" s="395" t="s">
        <v>248</v>
      </c>
      <c r="B41" s="396"/>
      <c r="C41" s="396"/>
      <c r="D41" s="396"/>
      <c r="E41" s="396"/>
      <c r="F41" s="397"/>
      <c r="G41" s="17">
        <v>33</v>
      </c>
      <c r="H41" s="53">
        <f>H36+H37+H38+H39+H40</f>
        <v>-796154256</v>
      </c>
      <c r="I41" s="53">
        <f>I36+I37+I38+I39+I40</f>
        <v>-973217939</v>
      </c>
    </row>
    <row r="42" spans="1:9" ht="30.75" customHeight="1" x14ac:dyDescent="0.2">
      <c r="A42" s="413" t="s">
        <v>249</v>
      </c>
      <c r="B42" s="414"/>
      <c r="C42" s="414"/>
      <c r="D42" s="414"/>
      <c r="E42" s="414"/>
      <c r="F42" s="415"/>
      <c r="G42" s="18">
        <v>34</v>
      </c>
      <c r="H42" s="54">
        <f>H35+H41</f>
        <v>-782860707</v>
      </c>
      <c r="I42" s="54">
        <f>I35+I41</f>
        <v>-660036706</v>
      </c>
    </row>
    <row r="43" spans="1:9" x14ac:dyDescent="0.2">
      <c r="A43" s="407" t="s">
        <v>250</v>
      </c>
      <c r="B43" s="408"/>
      <c r="C43" s="408"/>
      <c r="D43" s="408"/>
      <c r="E43" s="408"/>
      <c r="F43" s="408"/>
      <c r="G43" s="408"/>
      <c r="H43" s="408"/>
      <c r="I43" s="409"/>
    </row>
    <row r="44" spans="1:9" ht="12.75" customHeight="1" x14ac:dyDescent="0.2">
      <c r="A44" s="410" t="s">
        <v>251</v>
      </c>
      <c r="B44" s="411"/>
      <c r="C44" s="411"/>
      <c r="D44" s="411"/>
      <c r="E44" s="411"/>
      <c r="F44" s="412"/>
      <c r="G44" s="21">
        <v>35</v>
      </c>
      <c r="H44" s="51">
        <v>0</v>
      </c>
      <c r="I44" s="51">
        <v>0</v>
      </c>
    </row>
    <row r="45" spans="1:9" ht="27.6" customHeight="1" x14ac:dyDescent="0.2">
      <c r="A45" s="386" t="s">
        <v>252</v>
      </c>
      <c r="B45" s="387"/>
      <c r="C45" s="387"/>
      <c r="D45" s="387"/>
      <c r="E45" s="387"/>
      <c r="F45" s="388"/>
      <c r="G45" s="22">
        <v>36</v>
      </c>
      <c r="H45" s="52">
        <v>0</v>
      </c>
      <c r="I45" s="52">
        <v>0</v>
      </c>
    </row>
    <row r="46" spans="1:9" ht="12.75" customHeight="1" x14ac:dyDescent="0.2">
      <c r="A46" s="386" t="s">
        <v>253</v>
      </c>
      <c r="B46" s="387"/>
      <c r="C46" s="387"/>
      <c r="D46" s="387"/>
      <c r="E46" s="387"/>
      <c r="F46" s="388"/>
      <c r="G46" s="22">
        <v>37</v>
      </c>
      <c r="H46" s="52">
        <v>488930130</v>
      </c>
      <c r="I46" s="52">
        <v>519662929</v>
      </c>
    </row>
    <row r="47" spans="1:9" ht="12.75" customHeight="1" x14ac:dyDescent="0.2">
      <c r="A47" s="386" t="s">
        <v>254</v>
      </c>
      <c r="B47" s="387"/>
      <c r="C47" s="387"/>
      <c r="D47" s="387"/>
      <c r="E47" s="387"/>
      <c r="F47" s="388"/>
      <c r="G47" s="22">
        <v>38</v>
      </c>
      <c r="H47" s="52">
        <v>0</v>
      </c>
      <c r="I47" s="52">
        <v>0</v>
      </c>
    </row>
    <row r="48" spans="1:9" ht="25.9" customHeight="1" x14ac:dyDescent="0.2">
      <c r="A48" s="395" t="s">
        <v>255</v>
      </c>
      <c r="B48" s="396"/>
      <c r="C48" s="396"/>
      <c r="D48" s="396"/>
      <c r="E48" s="396"/>
      <c r="F48" s="397"/>
      <c r="G48" s="17">
        <v>39</v>
      </c>
      <c r="H48" s="53">
        <f>H44+H45+H46+H47</f>
        <v>488930130</v>
      </c>
      <c r="I48" s="53">
        <f>I44+I45+I46+I47</f>
        <v>519662929</v>
      </c>
    </row>
    <row r="49" spans="1:9" ht="24.6" customHeight="1" x14ac:dyDescent="0.2">
      <c r="A49" s="386" t="s">
        <v>387</v>
      </c>
      <c r="B49" s="387"/>
      <c r="C49" s="387"/>
      <c r="D49" s="387"/>
      <c r="E49" s="387"/>
      <c r="F49" s="388"/>
      <c r="G49" s="22">
        <v>40</v>
      </c>
      <c r="H49" s="52">
        <v>-189538155</v>
      </c>
      <c r="I49" s="52">
        <v>-304739929</v>
      </c>
    </row>
    <row r="50" spans="1:9" ht="12.75" customHeight="1" x14ac:dyDescent="0.2">
      <c r="A50" s="386" t="s">
        <v>256</v>
      </c>
      <c r="B50" s="387"/>
      <c r="C50" s="387"/>
      <c r="D50" s="387"/>
      <c r="E50" s="387"/>
      <c r="F50" s="388"/>
      <c r="G50" s="22">
        <v>41</v>
      </c>
      <c r="H50" s="52">
        <v>-111730149</v>
      </c>
      <c r="I50" s="52">
        <v>-122586614</v>
      </c>
    </row>
    <row r="51" spans="1:9" ht="12.75" customHeight="1" x14ac:dyDescent="0.2">
      <c r="A51" s="386" t="s">
        <v>257</v>
      </c>
      <c r="B51" s="387"/>
      <c r="C51" s="387"/>
      <c r="D51" s="387"/>
      <c r="E51" s="387"/>
      <c r="F51" s="388"/>
      <c r="G51" s="22">
        <v>42</v>
      </c>
      <c r="H51" s="52">
        <v>0</v>
      </c>
      <c r="I51" s="52">
        <v>0</v>
      </c>
    </row>
    <row r="52" spans="1:9" ht="26.45" customHeight="1" x14ac:dyDescent="0.2">
      <c r="A52" s="386" t="s">
        <v>258</v>
      </c>
      <c r="B52" s="387"/>
      <c r="C52" s="387"/>
      <c r="D52" s="387"/>
      <c r="E52" s="387"/>
      <c r="F52" s="388"/>
      <c r="G52" s="22">
        <v>43</v>
      </c>
      <c r="H52" s="52">
        <v>-51705655</v>
      </c>
      <c r="I52" s="52">
        <v>-39396089</v>
      </c>
    </row>
    <row r="53" spans="1:9" ht="12.75" customHeight="1" x14ac:dyDescent="0.2">
      <c r="A53" s="386" t="s">
        <v>259</v>
      </c>
      <c r="B53" s="387"/>
      <c r="C53" s="387"/>
      <c r="D53" s="387"/>
      <c r="E53" s="387"/>
      <c r="F53" s="388"/>
      <c r="G53" s="22">
        <v>44</v>
      </c>
      <c r="H53" s="52">
        <v>0</v>
      </c>
      <c r="I53" s="52">
        <v>-4727943</v>
      </c>
    </row>
    <row r="54" spans="1:9" ht="27.6" customHeight="1" x14ac:dyDescent="0.2">
      <c r="A54" s="395" t="s">
        <v>260</v>
      </c>
      <c r="B54" s="396"/>
      <c r="C54" s="396"/>
      <c r="D54" s="396"/>
      <c r="E54" s="396"/>
      <c r="F54" s="397"/>
      <c r="G54" s="17">
        <v>45</v>
      </c>
      <c r="H54" s="53">
        <f>H49+H50+H51+H52+H53</f>
        <v>-352973959</v>
      </c>
      <c r="I54" s="53">
        <f>I49+I50+I51+I52+I53</f>
        <v>-471450575</v>
      </c>
    </row>
    <row r="55" spans="1:9" ht="27.6" customHeight="1" x14ac:dyDescent="0.2">
      <c r="A55" s="416" t="s">
        <v>261</v>
      </c>
      <c r="B55" s="417"/>
      <c r="C55" s="417"/>
      <c r="D55" s="417"/>
      <c r="E55" s="417"/>
      <c r="F55" s="418"/>
      <c r="G55" s="17">
        <v>46</v>
      </c>
      <c r="H55" s="53">
        <f>H48+H54</f>
        <v>135956171</v>
      </c>
      <c r="I55" s="53">
        <f>I48+I54</f>
        <v>48212354</v>
      </c>
    </row>
    <row r="56" spans="1:9" x14ac:dyDescent="0.2">
      <c r="A56" s="322" t="s">
        <v>262</v>
      </c>
      <c r="B56" s="323"/>
      <c r="C56" s="323"/>
      <c r="D56" s="323"/>
      <c r="E56" s="323"/>
      <c r="F56" s="324"/>
      <c r="G56" s="22">
        <v>47</v>
      </c>
      <c r="H56" s="52">
        <v>0</v>
      </c>
      <c r="I56" s="52">
        <v>0</v>
      </c>
    </row>
    <row r="57" spans="1:9" ht="27.2" customHeight="1" x14ac:dyDescent="0.2">
      <c r="A57" s="416" t="s">
        <v>263</v>
      </c>
      <c r="B57" s="417"/>
      <c r="C57" s="417"/>
      <c r="D57" s="417"/>
      <c r="E57" s="417"/>
      <c r="F57" s="418"/>
      <c r="G57" s="17">
        <v>48</v>
      </c>
      <c r="H57" s="53">
        <f>H27+H42+H55+H56</f>
        <v>-68867664</v>
      </c>
      <c r="I57" s="53">
        <f>I27+I42+I55+I56</f>
        <v>79316126</v>
      </c>
    </row>
    <row r="58" spans="1:9" ht="15.6" customHeight="1" x14ac:dyDescent="0.2">
      <c r="A58" s="419" t="s">
        <v>264</v>
      </c>
      <c r="B58" s="420"/>
      <c r="C58" s="420"/>
      <c r="D58" s="420"/>
      <c r="E58" s="420"/>
      <c r="F58" s="421"/>
      <c r="G58" s="22">
        <v>49</v>
      </c>
      <c r="H58" s="52">
        <v>237400810</v>
      </c>
      <c r="I58" s="52">
        <v>168533146</v>
      </c>
    </row>
    <row r="59" spans="1:9" ht="29.1" customHeight="1" x14ac:dyDescent="0.2">
      <c r="A59" s="413" t="s">
        <v>265</v>
      </c>
      <c r="B59" s="414"/>
      <c r="C59" s="414"/>
      <c r="D59" s="414"/>
      <c r="E59" s="414"/>
      <c r="F59" s="415"/>
      <c r="G59" s="18">
        <v>50</v>
      </c>
      <c r="H59" s="54">
        <f>H57+H58</f>
        <v>168533146</v>
      </c>
      <c r="I59" s="54">
        <f>I57+I58</f>
        <v>247849272</v>
      </c>
    </row>
  </sheetData>
  <sheetProtection algorithmName="SHA-512" hashValue="BUlsXcbtZlMOzYIZM9s1t3AnEjzW+Ugsx90VT4NnQJekqkspFDe4PuT4nk7lGiKL4GuP85GzmhiXmn7RRhg1pQ==" saltValue="upnmtyZuPYH9IrcoztxOb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K49" sqref="K49"/>
    </sheetView>
  </sheetViews>
  <sheetFormatPr defaultRowHeight="12.75" x14ac:dyDescent="0.2"/>
  <cols>
    <col min="1" max="7" width="9.140625" style="11"/>
    <col min="8" max="9" width="9.85546875" style="55"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366" t="s">
        <v>266</v>
      </c>
      <c r="B1" s="385"/>
      <c r="C1" s="385"/>
      <c r="D1" s="385"/>
      <c r="E1" s="385"/>
      <c r="F1" s="385"/>
      <c r="G1" s="385"/>
      <c r="H1" s="385"/>
      <c r="I1" s="385"/>
    </row>
    <row r="2" spans="1:9" ht="12.75" customHeight="1" x14ac:dyDescent="0.2">
      <c r="A2" s="365" t="s">
        <v>409</v>
      </c>
      <c r="B2" s="331"/>
      <c r="C2" s="331"/>
      <c r="D2" s="331"/>
      <c r="E2" s="331"/>
      <c r="F2" s="331"/>
      <c r="G2" s="331"/>
      <c r="H2" s="331"/>
      <c r="I2" s="331"/>
    </row>
    <row r="3" spans="1:9" x14ac:dyDescent="0.2">
      <c r="A3" s="393" t="s">
        <v>361</v>
      </c>
      <c r="B3" s="427"/>
      <c r="C3" s="427"/>
      <c r="D3" s="427"/>
      <c r="E3" s="427"/>
      <c r="F3" s="427"/>
      <c r="G3" s="427"/>
      <c r="H3" s="427"/>
      <c r="I3" s="427"/>
    </row>
    <row r="4" spans="1:9" x14ac:dyDescent="0.2">
      <c r="A4" s="389" t="s">
        <v>410</v>
      </c>
      <c r="B4" s="335"/>
      <c r="C4" s="335"/>
      <c r="D4" s="335"/>
      <c r="E4" s="335"/>
      <c r="F4" s="335"/>
      <c r="G4" s="335"/>
      <c r="H4" s="335"/>
      <c r="I4" s="336"/>
    </row>
    <row r="5" spans="1:9" ht="45.75" thickBot="1" x14ac:dyDescent="0.25">
      <c r="A5" s="401" t="s">
        <v>2</v>
      </c>
      <c r="B5" s="402"/>
      <c r="C5" s="402"/>
      <c r="D5" s="402"/>
      <c r="E5" s="402"/>
      <c r="F5" s="403"/>
      <c r="G5" s="12" t="s">
        <v>115</v>
      </c>
      <c r="H5" s="46" t="s">
        <v>377</v>
      </c>
      <c r="I5" s="46" t="s">
        <v>353</v>
      </c>
    </row>
    <row r="6" spans="1:9" x14ac:dyDescent="0.2">
      <c r="A6" s="404">
        <v>1</v>
      </c>
      <c r="B6" s="405"/>
      <c r="C6" s="405"/>
      <c r="D6" s="405"/>
      <c r="E6" s="405"/>
      <c r="F6" s="406"/>
      <c r="G6" s="14">
        <v>2</v>
      </c>
      <c r="H6" s="20" t="s">
        <v>215</v>
      </c>
      <c r="I6" s="20" t="s">
        <v>216</v>
      </c>
    </row>
    <row r="7" spans="1:9" x14ac:dyDescent="0.2">
      <c r="A7" s="407" t="s">
        <v>217</v>
      </c>
      <c r="B7" s="423"/>
      <c r="C7" s="423"/>
      <c r="D7" s="423"/>
      <c r="E7" s="423"/>
      <c r="F7" s="423"/>
      <c r="G7" s="423"/>
      <c r="H7" s="423"/>
      <c r="I7" s="424"/>
    </row>
    <row r="8" spans="1:9" x14ac:dyDescent="0.2">
      <c r="A8" s="426" t="s">
        <v>267</v>
      </c>
      <c r="B8" s="426"/>
      <c r="C8" s="426"/>
      <c r="D8" s="426"/>
      <c r="E8" s="426"/>
      <c r="F8" s="426"/>
      <c r="G8" s="15">
        <v>1</v>
      </c>
      <c r="H8" s="51">
        <v>0</v>
      </c>
      <c r="I8" s="51">
        <v>0</v>
      </c>
    </row>
    <row r="9" spans="1:9" x14ac:dyDescent="0.2">
      <c r="A9" s="369" t="s">
        <v>268</v>
      </c>
      <c r="B9" s="369"/>
      <c r="C9" s="369"/>
      <c r="D9" s="369"/>
      <c r="E9" s="369"/>
      <c r="F9" s="369"/>
      <c r="G9" s="16">
        <v>2</v>
      </c>
      <c r="H9" s="52">
        <v>0</v>
      </c>
      <c r="I9" s="52">
        <v>0</v>
      </c>
    </row>
    <row r="10" spans="1:9" x14ac:dyDescent="0.2">
      <c r="A10" s="369" t="s">
        <v>269</v>
      </c>
      <c r="B10" s="369"/>
      <c r="C10" s="369"/>
      <c r="D10" s="369"/>
      <c r="E10" s="369"/>
      <c r="F10" s="369"/>
      <c r="G10" s="16">
        <v>3</v>
      </c>
      <c r="H10" s="52">
        <v>0</v>
      </c>
      <c r="I10" s="52">
        <v>0</v>
      </c>
    </row>
    <row r="11" spans="1:9" x14ac:dyDescent="0.2">
      <c r="A11" s="369" t="s">
        <v>270</v>
      </c>
      <c r="B11" s="369"/>
      <c r="C11" s="369"/>
      <c r="D11" s="369"/>
      <c r="E11" s="369"/>
      <c r="F11" s="369"/>
      <c r="G11" s="16">
        <v>4</v>
      </c>
      <c r="H11" s="52">
        <v>0</v>
      </c>
      <c r="I11" s="52">
        <v>0</v>
      </c>
    </row>
    <row r="12" spans="1:9" x14ac:dyDescent="0.2">
      <c r="A12" s="369" t="s">
        <v>271</v>
      </c>
      <c r="B12" s="369"/>
      <c r="C12" s="369"/>
      <c r="D12" s="369"/>
      <c r="E12" s="369"/>
      <c r="F12" s="369"/>
      <c r="G12" s="16">
        <v>5</v>
      </c>
      <c r="H12" s="52">
        <v>0</v>
      </c>
      <c r="I12" s="52">
        <v>0</v>
      </c>
    </row>
    <row r="13" spans="1:9" x14ac:dyDescent="0.2">
      <c r="A13" s="369" t="s">
        <v>272</v>
      </c>
      <c r="B13" s="369"/>
      <c r="C13" s="369"/>
      <c r="D13" s="369"/>
      <c r="E13" s="369"/>
      <c r="F13" s="369"/>
      <c r="G13" s="16">
        <v>6</v>
      </c>
      <c r="H13" s="52">
        <v>0</v>
      </c>
      <c r="I13" s="52">
        <v>0</v>
      </c>
    </row>
    <row r="14" spans="1:9" x14ac:dyDescent="0.2">
      <c r="A14" s="369" t="s">
        <v>273</v>
      </c>
      <c r="B14" s="369"/>
      <c r="C14" s="369"/>
      <c r="D14" s="369"/>
      <c r="E14" s="369"/>
      <c r="F14" s="369"/>
      <c r="G14" s="16">
        <v>7</v>
      </c>
      <c r="H14" s="52">
        <v>0</v>
      </c>
      <c r="I14" s="52">
        <v>0</v>
      </c>
    </row>
    <row r="15" spans="1:9" x14ac:dyDescent="0.2">
      <c r="A15" s="369" t="s">
        <v>274</v>
      </c>
      <c r="B15" s="369"/>
      <c r="C15" s="369"/>
      <c r="D15" s="369"/>
      <c r="E15" s="369"/>
      <c r="F15" s="369"/>
      <c r="G15" s="16">
        <v>8</v>
      </c>
      <c r="H15" s="52">
        <v>0</v>
      </c>
      <c r="I15" s="52">
        <v>0</v>
      </c>
    </row>
    <row r="16" spans="1:9" x14ac:dyDescent="0.2">
      <c r="A16" s="379" t="s">
        <v>275</v>
      </c>
      <c r="B16" s="379"/>
      <c r="C16" s="379"/>
      <c r="D16" s="379"/>
      <c r="E16" s="379"/>
      <c r="F16" s="379"/>
      <c r="G16" s="17">
        <v>9</v>
      </c>
      <c r="H16" s="53">
        <f>SUM(H8:H15)</f>
        <v>0</v>
      </c>
      <c r="I16" s="53">
        <f>SUM(I8:I15)</f>
        <v>0</v>
      </c>
    </row>
    <row r="17" spans="1:9" x14ac:dyDescent="0.2">
      <c r="A17" s="369" t="s">
        <v>276</v>
      </c>
      <c r="B17" s="369"/>
      <c r="C17" s="369"/>
      <c r="D17" s="369"/>
      <c r="E17" s="369"/>
      <c r="F17" s="369"/>
      <c r="G17" s="16">
        <v>10</v>
      </c>
      <c r="H17" s="52">
        <v>0</v>
      </c>
      <c r="I17" s="52">
        <v>0</v>
      </c>
    </row>
    <row r="18" spans="1:9" x14ac:dyDescent="0.2">
      <c r="A18" s="369" t="s">
        <v>277</v>
      </c>
      <c r="B18" s="369"/>
      <c r="C18" s="369"/>
      <c r="D18" s="369"/>
      <c r="E18" s="369"/>
      <c r="F18" s="369"/>
      <c r="G18" s="16">
        <v>11</v>
      </c>
      <c r="H18" s="52">
        <v>0</v>
      </c>
      <c r="I18" s="52">
        <v>0</v>
      </c>
    </row>
    <row r="19" spans="1:9" ht="25.9" customHeight="1" x14ac:dyDescent="0.2">
      <c r="A19" s="425" t="s">
        <v>278</v>
      </c>
      <c r="B19" s="425"/>
      <c r="C19" s="425"/>
      <c r="D19" s="425"/>
      <c r="E19" s="425"/>
      <c r="F19" s="425"/>
      <c r="G19" s="18">
        <v>12</v>
      </c>
      <c r="H19" s="54">
        <f>H16+H17+H18</f>
        <v>0</v>
      </c>
      <c r="I19" s="54">
        <f>I16+I17+I18</f>
        <v>0</v>
      </c>
    </row>
    <row r="20" spans="1:9" x14ac:dyDescent="0.2">
      <c r="A20" s="407" t="s">
        <v>235</v>
      </c>
      <c r="B20" s="423"/>
      <c r="C20" s="423"/>
      <c r="D20" s="423"/>
      <c r="E20" s="423"/>
      <c r="F20" s="423"/>
      <c r="G20" s="423"/>
      <c r="H20" s="423"/>
      <c r="I20" s="424"/>
    </row>
    <row r="21" spans="1:9" ht="26.45" customHeight="1" x14ac:dyDescent="0.2">
      <c r="A21" s="426" t="s">
        <v>279</v>
      </c>
      <c r="B21" s="426"/>
      <c r="C21" s="426"/>
      <c r="D21" s="426"/>
      <c r="E21" s="426"/>
      <c r="F21" s="426"/>
      <c r="G21" s="15">
        <v>13</v>
      </c>
      <c r="H21" s="51">
        <v>0</v>
      </c>
      <c r="I21" s="51">
        <v>0</v>
      </c>
    </row>
    <row r="22" spans="1:9" x14ac:dyDescent="0.2">
      <c r="A22" s="369" t="s">
        <v>280</v>
      </c>
      <c r="B22" s="369"/>
      <c r="C22" s="369"/>
      <c r="D22" s="369"/>
      <c r="E22" s="369"/>
      <c r="F22" s="369"/>
      <c r="G22" s="16">
        <v>14</v>
      </c>
      <c r="H22" s="52">
        <v>0</v>
      </c>
      <c r="I22" s="52">
        <v>0</v>
      </c>
    </row>
    <row r="23" spans="1:9" x14ac:dyDescent="0.2">
      <c r="A23" s="369" t="s">
        <v>281</v>
      </c>
      <c r="B23" s="369"/>
      <c r="C23" s="369"/>
      <c r="D23" s="369"/>
      <c r="E23" s="369"/>
      <c r="F23" s="369"/>
      <c r="G23" s="16">
        <v>15</v>
      </c>
      <c r="H23" s="52">
        <v>0</v>
      </c>
      <c r="I23" s="52">
        <v>0</v>
      </c>
    </row>
    <row r="24" spans="1:9" x14ac:dyDescent="0.2">
      <c r="A24" s="369" t="s">
        <v>282</v>
      </c>
      <c r="B24" s="369"/>
      <c r="C24" s="369"/>
      <c r="D24" s="369"/>
      <c r="E24" s="369"/>
      <c r="F24" s="369"/>
      <c r="G24" s="16">
        <v>16</v>
      </c>
      <c r="H24" s="52">
        <v>0</v>
      </c>
      <c r="I24" s="52">
        <v>0</v>
      </c>
    </row>
    <row r="25" spans="1:9" x14ac:dyDescent="0.2">
      <c r="A25" s="369" t="s">
        <v>283</v>
      </c>
      <c r="B25" s="369"/>
      <c r="C25" s="369"/>
      <c r="D25" s="369"/>
      <c r="E25" s="369"/>
      <c r="F25" s="369"/>
      <c r="G25" s="16">
        <v>17</v>
      </c>
      <c r="H25" s="52">
        <v>0</v>
      </c>
      <c r="I25" s="52">
        <v>0</v>
      </c>
    </row>
    <row r="26" spans="1:9" x14ac:dyDescent="0.2">
      <c r="A26" s="369" t="s">
        <v>284</v>
      </c>
      <c r="B26" s="369"/>
      <c r="C26" s="369"/>
      <c r="D26" s="369"/>
      <c r="E26" s="369"/>
      <c r="F26" s="369"/>
      <c r="G26" s="16">
        <v>18</v>
      </c>
      <c r="H26" s="52">
        <v>0</v>
      </c>
      <c r="I26" s="52">
        <v>0</v>
      </c>
    </row>
    <row r="27" spans="1:9" ht="25.15" customHeight="1" x14ac:dyDescent="0.2">
      <c r="A27" s="379" t="s">
        <v>285</v>
      </c>
      <c r="B27" s="379"/>
      <c r="C27" s="379"/>
      <c r="D27" s="379"/>
      <c r="E27" s="379"/>
      <c r="F27" s="379"/>
      <c r="G27" s="17">
        <v>19</v>
      </c>
      <c r="H27" s="53">
        <f>SUM(H21:H26)</f>
        <v>0</v>
      </c>
      <c r="I27" s="53">
        <f>SUM(I21:I26)</f>
        <v>0</v>
      </c>
    </row>
    <row r="28" spans="1:9" ht="21" customHeight="1" x14ac:dyDescent="0.2">
      <c r="A28" s="369" t="s">
        <v>286</v>
      </c>
      <c r="B28" s="369"/>
      <c r="C28" s="369"/>
      <c r="D28" s="369"/>
      <c r="E28" s="369"/>
      <c r="F28" s="369"/>
      <c r="G28" s="16">
        <v>20</v>
      </c>
      <c r="H28" s="52">
        <v>0</v>
      </c>
      <c r="I28" s="52">
        <v>0</v>
      </c>
    </row>
    <row r="29" spans="1:9" x14ac:dyDescent="0.2">
      <c r="A29" s="369" t="s">
        <v>287</v>
      </c>
      <c r="B29" s="369"/>
      <c r="C29" s="369"/>
      <c r="D29" s="369"/>
      <c r="E29" s="369"/>
      <c r="F29" s="369"/>
      <c r="G29" s="16">
        <v>21</v>
      </c>
      <c r="H29" s="52">
        <v>0</v>
      </c>
      <c r="I29" s="52">
        <v>0</v>
      </c>
    </row>
    <row r="30" spans="1:9" x14ac:dyDescent="0.2">
      <c r="A30" s="369" t="s">
        <v>288</v>
      </c>
      <c r="B30" s="369"/>
      <c r="C30" s="369"/>
      <c r="D30" s="369"/>
      <c r="E30" s="369"/>
      <c r="F30" s="369"/>
      <c r="G30" s="16">
        <v>22</v>
      </c>
      <c r="H30" s="52">
        <v>0</v>
      </c>
      <c r="I30" s="52">
        <v>0</v>
      </c>
    </row>
    <row r="31" spans="1:9" x14ac:dyDescent="0.2">
      <c r="A31" s="369" t="s">
        <v>289</v>
      </c>
      <c r="B31" s="369"/>
      <c r="C31" s="369"/>
      <c r="D31" s="369"/>
      <c r="E31" s="369"/>
      <c r="F31" s="369"/>
      <c r="G31" s="16">
        <v>23</v>
      </c>
      <c r="H31" s="52">
        <v>0</v>
      </c>
      <c r="I31" s="52">
        <v>0</v>
      </c>
    </row>
    <row r="32" spans="1:9" x14ac:dyDescent="0.2">
      <c r="A32" s="369" t="s">
        <v>290</v>
      </c>
      <c r="B32" s="369"/>
      <c r="C32" s="369"/>
      <c r="D32" s="369"/>
      <c r="E32" s="369"/>
      <c r="F32" s="369"/>
      <c r="G32" s="16">
        <v>24</v>
      </c>
      <c r="H32" s="52">
        <v>0</v>
      </c>
      <c r="I32" s="52">
        <v>0</v>
      </c>
    </row>
    <row r="33" spans="1:9" ht="29.1" customHeight="1" x14ac:dyDescent="0.2">
      <c r="A33" s="379" t="s">
        <v>291</v>
      </c>
      <c r="B33" s="379"/>
      <c r="C33" s="379"/>
      <c r="D33" s="379"/>
      <c r="E33" s="379"/>
      <c r="F33" s="379"/>
      <c r="G33" s="17">
        <v>25</v>
      </c>
      <c r="H33" s="53">
        <f>SUM(H28:H32)</f>
        <v>0</v>
      </c>
      <c r="I33" s="53">
        <f>SUM(I28:I32)</f>
        <v>0</v>
      </c>
    </row>
    <row r="34" spans="1:9" ht="26.45" customHeight="1" x14ac:dyDescent="0.2">
      <c r="A34" s="425" t="s">
        <v>292</v>
      </c>
      <c r="B34" s="425"/>
      <c r="C34" s="425"/>
      <c r="D34" s="425"/>
      <c r="E34" s="425"/>
      <c r="F34" s="425"/>
      <c r="G34" s="18">
        <v>26</v>
      </c>
      <c r="H34" s="54">
        <f>H27+H33</f>
        <v>0</v>
      </c>
      <c r="I34" s="54">
        <f>I27+I33</f>
        <v>0</v>
      </c>
    </row>
    <row r="35" spans="1:9" x14ac:dyDescent="0.2">
      <c r="A35" s="407" t="s">
        <v>250</v>
      </c>
      <c r="B35" s="423"/>
      <c r="C35" s="423"/>
      <c r="D35" s="423"/>
      <c r="E35" s="423"/>
      <c r="F35" s="423"/>
      <c r="G35" s="423">
        <v>0</v>
      </c>
      <c r="H35" s="423"/>
      <c r="I35" s="424"/>
    </row>
    <row r="36" spans="1:9" x14ac:dyDescent="0.2">
      <c r="A36" s="422" t="s">
        <v>293</v>
      </c>
      <c r="B36" s="422"/>
      <c r="C36" s="422"/>
      <c r="D36" s="422"/>
      <c r="E36" s="422"/>
      <c r="F36" s="422"/>
      <c r="G36" s="15">
        <v>27</v>
      </c>
      <c r="H36" s="51">
        <v>0</v>
      </c>
      <c r="I36" s="51">
        <v>0</v>
      </c>
    </row>
    <row r="37" spans="1:9" ht="21.6" customHeight="1" x14ac:dyDescent="0.2">
      <c r="A37" s="316" t="s">
        <v>294</v>
      </c>
      <c r="B37" s="316"/>
      <c r="C37" s="316"/>
      <c r="D37" s="316"/>
      <c r="E37" s="316"/>
      <c r="F37" s="316"/>
      <c r="G37" s="16">
        <v>28</v>
      </c>
      <c r="H37" s="52">
        <v>0</v>
      </c>
      <c r="I37" s="52">
        <v>0</v>
      </c>
    </row>
    <row r="38" spans="1:9" x14ac:dyDescent="0.2">
      <c r="A38" s="316" t="s">
        <v>295</v>
      </c>
      <c r="B38" s="316"/>
      <c r="C38" s="316"/>
      <c r="D38" s="316"/>
      <c r="E38" s="316"/>
      <c r="F38" s="316"/>
      <c r="G38" s="16">
        <v>29</v>
      </c>
      <c r="H38" s="52">
        <v>0</v>
      </c>
      <c r="I38" s="52">
        <v>0</v>
      </c>
    </row>
    <row r="39" spans="1:9" x14ac:dyDescent="0.2">
      <c r="A39" s="316" t="s">
        <v>296</v>
      </c>
      <c r="B39" s="316"/>
      <c r="C39" s="316"/>
      <c r="D39" s="316"/>
      <c r="E39" s="316"/>
      <c r="F39" s="316"/>
      <c r="G39" s="16">
        <v>30</v>
      </c>
      <c r="H39" s="52">
        <v>0</v>
      </c>
      <c r="I39" s="52">
        <v>0</v>
      </c>
    </row>
    <row r="40" spans="1:9" ht="26.45" customHeight="1" x14ac:dyDescent="0.2">
      <c r="A40" s="379" t="s">
        <v>297</v>
      </c>
      <c r="B40" s="379"/>
      <c r="C40" s="379"/>
      <c r="D40" s="379"/>
      <c r="E40" s="379"/>
      <c r="F40" s="379"/>
      <c r="G40" s="17">
        <v>31</v>
      </c>
      <c r="H40" s="53">
        <f>H39+H38+H37+H36</f>
        <v>0</v>
      </c>
      <c r="I40" s="53">
        <f>I39+I38+I37+I36</f>
        <v>0</v>
      </c>
    </row>
    <row r="41" spans="1:9" ht="22.9" customHeight="1" x14ac:dyDescent="0.2">
      <c r="A41" s="316" t="s">
        <v>298</v>
      </c>
      <c r="B41" s="316"/>
      <c r="C41" s="316"/>
      <c r="D41" s="316"/>
      <c r="E41" s="316"/>
      <c r="F41" s="316"/>
      <c r="G41" s="16">
        <v>32</v>
      </c>
      <c r="H41" s="52">
        <v>0</v>
      </c>
      <c r="I41" s="52">
        <v>0</v>
      </c>
    </row>
    <row r="42" spans="1:9" x14ac:dyDescent="0.2">
      <c r="A42" s="316" t="s">
        <v>299</v>
      </c>
      <c r="B42" s="316"/>
      <c r="C42" s="316"/>
      <c r="D42" s="316"/>
      <c r="E42" s="316"/>
      <c r="F42" s="316"/>
      <c r="G42" s="16">
        <v>33</v>
      </c>
      <c r="H42" s="52">
        <v>0</v>
      </c>
      <c r="I42" s="52">
        <v>0</v>
      </c>
    </row>
    <row r="43" spans="1:9" x14ac:dyDescent="0.2">
      <c r="A43" s="316" t="s">
        <v>300</v>
      </c>
      <c r="B43" s="316"/>
      <c r="C43" s="316"/>
      <c r="D43" s="316"/>
      <c r="E43" s="316"/>
      <c r="F43" s="316"/>
      <c r="G43" s="16">
        <v>34</v>
      </c>
      <c r="H43" s="52">
        <v>0</v>
      </c>
      <c r="I43" s="52">
        <v>0</v>
      </c>
    </row>
    <row r="44" spans="1:9" ht="25.15" customHeight="1" x14ac:dyDescent="0.2">
      <c r="A44" s="316" t="s">
        <v>301</v>
      </c>
      <c r="B44" s="316"/>
      <c r="C44" s="316"/>
      <c r="D44" s="316"/>
      <c r="E44" s="316"/>
      <c r="F44" s="316"/>
      <c r="G44" s="16">
        <v>35</v>
      </c>
      <c r="H44" s="52">
        <v>0</v>
      </c>
      <c r="I44" s="52">
        <v>0</v>
      </c>
    </row>
    <row r="45" spans="1:9" x14ac:dyDescent="0.2">
      <c r="A45" s="316" t="s">
        <v>302</v>
      </c>
      <c r="B45" s="316"/>
      <c r="C45" s="316"/>
      <c r="D45" s="316"/>
      <c r="E45" s="316"/>
      <c r="F45" s="316"/>
      <c r="G45" s="16">
        <v>36</v>
      </c>
      <c r="H45" s="52">
        <v>0</v>
      </c>
      <c r="I45" s="52">
        <v>0</v>
      </c>
    </row>
    <row r="46" spans="1:9" ht="25.15" customHeight="1" x14ac:dyDescent="0.2">
      <c r="A46" s="379" t="s">
        <v>303</v>
      </c>
      <c r="B46" s="379"/>
      <c r="C46" s="379"/>
      <c r="D46" s="379"/>
      <c r="E46" s="379"/>
      <c r="F46" s="379"/>
      <c r="G46" s="17">
        <v>37</v>
      </c>
      <c r="H46" s="53">
        <f>H45+H44+H43+H42+H41</f>
        <v>0</v>
      </c>
      <c r="I46" s="53">
        <f>I45+I44+I43+I42+I41</f>
        <v>0</v>
      </c>
    </row>
    <row r="47" spans="1:9" ht="28.15" customHeight="1" x14ac:dyDescent="0.2">
      <c r="A47" s="371" t="s">
        <v>304</v>
      </c>
      <c r="B47" s="371"/>
      <c r="C47" s="371"/>
      <c r="D47" s="371"/>
      <c r="E47" s="371"/>
      <c r="F47" s="371"/>
      <c r="G47" s="17">
        <v>38</v>
      </c>
      <c r="H47" s="53">
        <f>H46+H40</f>
        <v>0</v>
      </c>
      <c r="I47" s="53">
        <f>I46+I40</f>
        <v>0</v>
      </c>
    </row>
    <row r="48" spans="1:9" x14ac:dyDescent="0.2">
      <c r="A48" s="369" t="s">
        <v>305</v>
      </c>
      <c r="B48" s="369"/>
      <c r="C48" s="369"/>
      <c r="D48" s="369"/>
      <c r="E48" s="369"/>
      <c r="F48" s="369"/>
      <c r="G48" s="16">
        <v>39</v>
      </c>
      <c r="H48" s="52">
        <v>0</v>
      </c>
      <c r="I48" s="52">
        <v>0</v>
      </c>
    </row>
    <row r="49" spans="1:9" ht="24.6" customHeight="1" x14ac:dyDescent="0.2">
      <c r="A49" s="371" t="s">
        <v>306</v>
      </c>
      <c r="B49" s="371"/>
      <c r="C49" s="371"/>
      <c r="D49" s="371"/>
      <c r="E49" s="371"/>
      <c r="F49" s="371"/>
      <c r="G49" s="17">
        <v>40</v>
      </c>
      <c r="H49" s="53">
        <f>H19+H34+H47+H48</f>
        <v>0</v>
      </c>
      <c r="I49" s="53">
        <f>I19+I34+I47+I48</f>
        <v>0</v>
      </c>
    </row>
    <row r="50" spans="1:9" x14ac:dyDescent="0.2">
      <c r="A50" s="429" t="s">
        <v>264</v>
      </c>
      <c r="B50" s="429"/>
      <c r="C50" s="429"/>
      <c r="D50" s="429"/>
      <c r="E50" s="429"/>
      <c r="F50" s="429"/>
      <c r="G50" s="16">
        <v>41</v>
      </c>
      <c r="H50" s="52">
        <v>0</v>
      </c>
      <c r="I50" s="52">
        <v>0</v>
      </c>
    </row>
    <row r="51" spans="1:9" ht="29.1" customHeight="1" x14ac:dyDescent="0.2">
      <c r="A51" s="428" t="s">
        <v>307</v>
      </c>
      <c r="B51" s="428"/>
      <c r="C51" s="428"/>
      <c r="D51" s="428"/>
      <c r="E51" s="428"/>
      <c r="F51" s="428"/>
      <c r="G51" s="19">
        <v>42</v>
      </c>
      <c r="H51" s="67">
        <f>H50+H49</f>
        <v>0</v>
      </c>
      <c r="I51" s="67">
        <f>I50+I49</f>
        <v>0</v>
      </c>
    </row>
  </sheetData>
  <sheetProtection algorithmName="SHA-512" hashValue="710DiuNlNc3/kxeGJu9dNWCLy4z73u2gm240Pl9SWxDdVZRfT8OJlFQv7/XaYaZpXe7ShJtLC92UdRrh8qeRbA==" saltValue="gyj1tePudG9iGMYiocup/A=="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34:I34 H15:I16 H31:I31 H18:I19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36:I40 H21:I27 H50:I51">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1"/>
  <sheetViews>
    <sheetView view="pageBreakPreview" topLeftCell="B31" zoomScaleNormal="100" zoomScaleSheetLayoutView="100" workbookViewId="0">
      <selection activeCell="T39" sqref="T39"/>
    </sheetView>
  </sheetViews>
  <sheetFormatPr defaultRowHeight="12.75" x14ac:dyDescent="0.2"/>
  <cols>
    <col min="1" max="4" width="9.140625" style="2"/>
    <col min="5" max="5" width="10.140625" style="2" bestFit="1" customWidth="1"/>
    <col min="6" max="6" width="9.140625" style="2"/>
    <col min="7" max="7" width="10.140625" style="2" bestFit="1" customWidth="1"/>
    <col min="8" max="23" width="9.140625" style="69" customWidth="1"/>
    <col min="24"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430" t="s">
        <v>308</v>
      </c>
      <c r="B1" s="431"/>
      <c r="C1" s="431"/>
      <c r="D1" s="431"/>
      <c r="E1" s="431"/>
      <c r="F1" s="431"/>
      <c r="G1" s="431"/>
      <c r="H1" s="431"/>
      <c r="I1" s="431"/>
      <c r="J1" s="431"/>
      <c r="K1" s="68"/>
    </row>
    <row r="2" spans="1:23" ht="15.75" x14ac:dyDescent="0.2">
      <c r="A2" s="3"/>
      <c r="B2" s="4"/>
      <c r="C2" s="432" t="s">
        <v>309</v>
      </c>
      <c r="D2" s="432"/>
      <c r="E2" s="5">
        <v>43466</v>
      </c>
      <c r="F2" s="6" t="s">
        <v>0</v>
      </c>
      <c r="G2" s="5">
        <v>43830</v>
      </c>
      <c r="H2" s="70"/>
      <c r="I2" s="70"/>
      <c r="J2" s="70"/>
      <c r="K2" s="71"/>
      <c r="V2" s="72" t="s">
        <v>361</v>
      </c>
    </row>
    <row r="3" spans="1:23" ht="13.5" customHeight="1" thickBot="1" x14ac:dyDescent="0.25">
      <c r="A3" s="435" t="s">
        <v>310</v>
      </c>
      <c r="B3" s="436"/>
      <c r="C3" s="436"/>
      <c r="D3" s="436"/>
      <c r="E3" s="436"/>
      <c r="F3" s="436"/>
      <c r="G3" s="439" t="s">
        <v>3</v>
      </c>
      <c r="H3" s="441" t="s">
        <v>311</v>
      </c>
      <c r="I3" s="441"/>
      <c r="J3" s="441"/>
      <c r="K3" s="441"/>
      <c r="L3" s="441"/>
      <c r="M3" s="441"/>
      <c r="N3" s="441"/>
      <c r="O3" s="441"/>
      <c r="P3" s="441"/>
      <c r="Q3" s="441"/>
      <c r="R3" s="441"/>
      <c r="S3" s="441"/>
      <c r="T3" s="441"/>
      <c r="U3" s="441"/>
      <c r="V3" s="441" t="s">
        <v>312</v>
      </c>
      <c r="W3" s="443" t="s">
        <v>313</v>
      </c>
    </row>
    <row r="4" spans="1:23" ht="79.5" thickBot="1" x14ac:dyDescent="0.25">
      <c r="A4" s="437"/>
      <c r="B4" s="438"/>
      <c r="C4" s="438"/>
      <c r="D4" s="438"/>
      <c r="E4" s="438"/>
      <c r="F4" s="438"/>
      <c r="G4" s="440"/>
      <c r="H4" s="73" t="s">
        <v>314</v>
      </c>
      <c r="I4" s="73" t="s">
        <v>315</v>
      </c>
      <c r="J4" s="73" t="s">
        <v>316</v>
      </c>
      <c r="K4" s="73" t="s">
        <v>317</v>
      </c>
      <c r="L4" s="73" t="s">
        <v>318</v>
      </c>
      <c r="M4" s="73" t="s">
        <v>319</v>
      </c>
      <c r="N4" s="73" t="s">
        <v>320</v>
      </c>
      <c r="O4" s="73" t="s">
        <v>321</v>
      </c>
      <c r="P4" s="73" t="s">
        <v>322</v>
      </c>
      <c r="Q4" s="73" t="s">
        <v>323</v>
      </c>
      <c r="R4" s="73" t="s">
        <v>324</v>
      </c>
      <c r="S4" s="73" t="s">
        <v>325</v>
      </c>
      <c r="T4" s="73" t="s">
        <v>326</v>
      </c>
      <c r="U4" s="73" t="s">
        <v>327</v>
      </c>
      <c r="V4" s="442"/>
      <c r="W4" s="444"/>
    </row>
    <row r="5" spans="1:23" ht="33.75" x14ac:dyDescent="0.2">
      <c r="A5" s="445">
        <v>1</v>
      </c>
      <c r="B5" s="446"/>
      <c r="C5" s="446"/>
      <c r="D5" s="446"/>
      <c r="E5" s="446"/>
      <c r="F5" s="446"/>
      <c r="G5" s="7">
        <v>2</v>
      </c>
      <c r="H5" s="74" t="s">
        <v>215</v>
      </c>
      <c r="I5" s="75" t="s">
        <v>216</v>
      </c>
      <c r="J5" s="74" t="s">
        <v>362</v>
      </c>
      <c r="K5" s="75" t="s">
        <v>363</v>
      </c>
      <c r="L5" s="74" t="s">
        <v>364</v>
      </c>
      <c r="M5" s="75" t="s">
        <v>365</v>
      </c>
      <c r="N5" s="74" t="s">
        <v>366</v>
      </c>
      <c r="O5" s="75" t="s">
        <v>367</v>
      </c>
      <c r="P5" s="74" t="s">
        <v>368</v>
      </c>
      <c r="Q5" s="75" t="s">
        <v>369</v>
      </c>
      <c r="R5" s="74" t="s">
        <v>370</v>
      </c>
      <c r="S5" s="75" t="s">
        <v>371</v>
      </c>
      <c r="T5" s="74" t="s">
        <v>372</v>
      </c>
      <c r="U5" s="74" t="s">
        <v>373</v>
      </c>
      <c r="V5" s="74" t="s">
        <v>374</v>
      </c>
      <c r="W5" s="76" t="s">
        <v>375</v>
      </c>
    </row>
    <row r="6" spans="1:23" x14ac:dyDescent="0.2">
      <c r="A6" s="447" t="s">
        <v>328</v>
      </c>
      <c r="B6" s="447"/>
      <c r="C6" s="447"/>
      <c r="D6" s="447"/>
      <c r="E6" s="447"/>
      <c r="F6" s="447"/>
      <c r="G6" s="447"/>
      <c r="H6" s="447"/>
      <c r="I6" s="447"/>
      <c r="J6" s="447"/>
      <c r="K6" s="447"/>
      <c r="L6" s="447"/>
      <c r="M6" s="447"/>
      <c r="N6" s="448"/>
      <c r="O6" s="448"/>
      <c r="P6" s="448"/>
      <c r="Q6" s="448"/>
      <c r="R6" s="448"/>
      <c r="S6" s="448"/>
      <c r="T6" s="448"/>
      <c r="U6" s="448"/>
      <c r="V6" s="448"/>
      <c r="W6" s="449"/>
    </row>
    <row r="7" spans="1:23" x14ac:dyDescent="0.2">
      <c r="A7" s="450" t="s">
        <v>378</v>
      </c>
      <c r="B7" s="450"/>
      <c r="C7" s="450"/>
      <c r="D7" s="450"/>
      <c r="E7" s="450"/>
      <c r="F7" s="450"/>
      <c r="G7" s="8">
        <v>1</v>
      </c>
      <c r="H7" s="77">
        <v>1672021210</v>
      </c>
      <c r="I7" s="77">
        <v>3602906</v>
      </c>
      <c r="J7" s="77">
        <v>83601061</v>
      </c>
      <c r="K7" s="77">
        <v>44815284</v>
      </c>
      <c r="L7" s="77">
        <v>35889621</v>
      </c>
      <c r="M7" s="77">
        <v>0</v>
      </c>
      <c r="N7" s="77">
        <v>9529123</v>
      </c>
      <c r="O7" s="77">
        <v>0</v>
      </c>
      <c r="P7" s="77">
        <v>634097</v>
      </c>
      <c r="Q7" s="77">
        <v>0</v>
      </c>
      <c r="R7" s="77">
        <v>0</v>
      </c>
      <c r="S7" s="77">
        <v>385175162</v>
      </c>
      <c r="T7" s="77">
        <v>231979074</v>
      </c>
      <c r="U7" s="78">
        <f>H7+I7+J7+K7-L7+M7+N7+O7+P7+Q7+R7+S7+T7</f>
        <v>2395468296</v>
      </c>
      <c r="V7" s="77">
        <v>0</v>
      </c>
      <c r="W7" s="78">
        <f>U7+V7</f>
        <v>2395468296</v>
      </c>
    </row>
    <row r="8" spans="1:23" x14ac:dyDescent="0.2">
      <c r="A8" s="433" t="s">
        <v>329</v>
      </c>
      <c r="B8" s="433"/>
      <c r="C8" s="433"/>
      <c r="D8" s="433"/>
      <c r="E8" s="433"/>
      <c r="F8" s="433"/>
      <c r="G8" s="8">
        <v>2</v>
      </c>
      <c r="H8" s="77">
        <v>0</v>
      </c>
      <c r="I8" s="77">
        <v>0</v>
      </c>
      <c r="J8" s="77">
        <v>0</v>
      </c>
      <c r="K8" s="77">
        <v>0</v>
      </c>
      <c r="L8" s="77">
        <v>0</v>
      </c>
      <c r="M8" s="77">
        <v>0</v>
      </c>
      <c r="N8" s="77">
        <v>0</v>
      </c>
      <c r="O8" s="77">
        <v>0</v>
      </c>
      <c r="P8" s="77">
        <v>0</v>
      </c>
      <c r="Q8" s="77">
        <v>0</v>
      </c>
      <c r="R8" s="77">
        <v>0</v>
      </c>
      <c r="S8" s="77">
        <v>0</v>
      </c>
      <c r="T8" s="77">
        <v>0</v>
      </c>
      <c r="U8" s="78">
        <f t="shared" ref="U8:U9" si="0">H8+I8+J8+K8-L8+M8+N8+O8+P8+Q8+R8+S8+T8</f>
        <v>0</v>
      </c>
      <c r="V8" s="77">
        <v>0</v>
      </c>
      <c r="W8" s="78">
        <f t="shared" ref="W8:W9" si="1">U8+V8</f>
        <v>0</v>
      </c>
    </row>
    <row r="9" spans="1:23" x14ac:dyDescent="0.2">
      <c r="A9" s="433" t="s">
        <v>330</v>
      </c>
      <c r="B9" s="433"/>
      <c r="C9" s="433"/>
      <c r="D9" s="433"/>
      <c r="E9" s="433"/>
      <c r="F9" s="433"/>
      <c r="G9" s="8">
        <v>3</v>
      </c>
      <c r="H9" s="77">
        <v>0</v>
      </c>
      <c r="I9" s="77">
        <v>0</v>
      </c>
      <c r="J9" s="77">
        <v>0</v>
      </c>
      <c r="K9" s="77">
        <v>0</v>
      </c>
      <c r="L9" s="77">
        <v>0</v>
      </c>
      <c r="M9" s="77">
        <v>0</v>
      </c>
      <c r="N9" s="77">
        <v>0</v>
      </c>
      <c r="O9" s="77">
        <v>0</v>
      </c>
      <c r="P9" s="77">
        <v>0</v>
      </c>
      <c r="Q9" s="77">
        <v>0</v>
      </c>
      <c r="R9" s="77">
        <v>0</v>
      </c>
      <c r="S9" s="77">
        <v>0</v>
      </c>
      <c r="T9" s="77">
        <v>0</v>
      </c>
      <c r="U9" s="78">
        <f t="shared" si="0"/>
        <v>0</v>
      </c>
      <c r="V9" s="77">
        <v>0</v>
      </c>
      <c r="W9" s="78">
        <f t="shared" si="1"/>
        <v>0</v>
      </c>
    </row>
    <row r="10" spans="1:23" ht="22.5" customHeight="1" x14ac:dyDescent="0.2">
      <c r="A10" s="434" t="s">
        <v>379</v>
      </c>
      <c r="B10" s="434"/>
      <c r="C10" s="434"/>
      <c r="D10" s="434"/>
      <c r="E10" s="434"/>
      <c r="F10" s="434"/>
      <c r="G10" s="9">
        <v>4</v>
      </c>
      <c r="H10" s="79">
        <f>H7+H8+H9</f>
        <v>1672021210</v>
      </c>
      <c r="I10" s="79">
        <f t="shared" ref="I10:W10" si="2">I7+I8+I9</f>
        <v>3602906</v>
      </c>
      <c r="J10" s="79">
        <f t="shared" si="2"/>
        <v>83601061</v>
      </c>
      <c r="K10" s="79">
        <f t="shared" si="2"/>
        <v>44815284</v>
      </c>
      <c r="L10" s="79">
        <f t="shared" si="2"/>
        <v>35889621</v>
      </c>
      <c r="M10" s="79">
        <f t="shared" si="2"/>
        <v>0</v>
      </c>
      <c r="N10" s="79">
        <f t="shared" si="2"/>
        <v>9529123</v>
      </c>
      <c r="O10" s="79">
        <f t="shared" si="2"/>
        <v>0</v>
      </c>
      <c r="P10" s="79">
        <f t="shared" si="2"/>
        <v>634097</v>
      </c>
      <c r="Q10" s="79">
        <f t="shared" si="2"/>
        <v>0</v>
      </c>
      <c r="R10" s="79">
        <f t="shared" si="2"/>
        <v>0</v>
      </c>
      <c r="S10" s="79">
        <f t="shared" si="2"/>
        <v>385175162</v>
      </c>
      <c r="T10" s="79">
        <f t="shared" si="2"/>
        <v>231979074</v>
      </c>
      <c r="U10" s="79">
        <f t="shared" si="2"/>
        <v>2395468296</v>
      </c>
      <c r="V10" s="79">
        <f t="shared" si="2"/>
        <v>0</v>
      </c>
      <c r="W10" s="79">
        <f t="shared" si="2"/>
        <v>2395468296</v>
      </c>
    </row>
    <row r="11" spans="1:23" x14ac:dyDescent="0.2">
      <c r="A11" s="433" t="s">
        <v>331</v>
      </c>
      <c r="B11" s="433"/>
      <c r="C11" s="433"/>
      <c r="D11" s="433"/>
      <c r="E11" s="433"/>
      <c r="F11" s="433"/>
      <c r="G11" s="8">
        <v>5</v>
      </c>
      <c r="H11" s="81">
        <v>0</v>
      </c>
      <c r="I11" s="81">
        <v>0</v>
      </c>
      <c r="J11" s="81">
        <v>0</v>
      </c>
      <c r="K11" s="81">
        <v>0</v>
      </c>
      <c r="L11" s="81">
        <v>0</v>
      </c>
      <c r="M11" s="81">
        <v>0</v>
      </c>
      <c r="N11" s="81">
        <v>0</v>
      </c>
      <c r="O11" s="81">
        <v>0</v>
      </c>
      <c r="P11" s="81">
        <v>0</v>
      </c>
      <c r="Q11" s="81">
        <v>0</v>
      </c>
      <c r="R11" s="81">
        <v>0</v>
      </c>
      <c r="S11" s="81">
        <v>0</v>
      </c>
      <c r="T11" s="77">
        <v>239279476</v>
      </c>
      <c r="U11" s="78">
        <f>H11+I11+J11+K11-L11+M11+N11+O11+P11+Q11+R11+S11+T11</f>
        <v>239279476</v>
      </c>
      <c r="V11" s="77">
        <v>0</v>
      </c>
      <c r="W11" s="78">
        <f t="shared" ref="W11:W28" si="3">U11+V11</f>
        <v>239279476</v>
      </c>
    </row>
    <row r="12" spans="1:23" x14ac:dyDescent="0.2">
      <c r="A12" s="433" t="s">
        <v>332</v>
      </c>
      <c r="B12" s="433"/>
      <c r="C12" s="433"/>
      <c r="D12" s="433"/>
      <c r="E12" s="433"/>
      <c r="F12" s="433"/>
      <c r="G12" s="8">
        <v>6</v>
      </c>
      <c r="H12" s="81">
        <v>0</v>
      </c>
      <c r="I12" s="81">
        <v>0</v>
      </c>
      <c r="J12" s="81">
        <v>0</v>
      </c>
      <c r="K12" s="81">
        <v>0</v>
      </c>
      <c r="L12" s="81">
        <v>0</v>
      </c>
      <c r="M12" s="81">
        <v>0</v>
      </c>
      <c r="N12" s="77">
        <v>0</v>
      </c>
      <c r="O12" s="81">
        <v>0</v>
      </c>
      <c r="P12" s="81">
        <v>0</v>
      </c>
      <c r="Q12" s="81">
        <v>0</v>
      </c>
      <c r="R12" s="81">
        <v>0</v>
      </c>
      <c r="S12" s="81">
        <v>0</v>
      </c>
      <c r="T12" s="81">
        <v>0</v>
      </c>
      <c r="U12" s="78">
        <f t="shared" ref="U12:U28" si="4">H12+I12+J12+K12-L12+M12+N12+O12+P12+Q12+R12+S12+T12</f>
        <v>0</v>
      </c>
      <c r="V12" s="77">
        <v>0</v>
      </c>
      <c r="W12" s="78">
        <f t="shared" si="3"/>
        <v>0</v>
      </c>
    </row>
    <row r="13" spans="1:23" ht="26.25" customHeight="1" x14ac:dyDescent="0.2">
      <c r="A13" s="433" t="s">
        <v>333</v>
      </c>
      <c r="B13" s="433"/>
      <c r="C13" s="433"/>
      <c r="D13" s="433"/>
      <c r="E13" s="433"/>
      <c r="F13" s="433"/>
      <c r="G13" s="8">
        <v>7</v>
      </c>
      <c r="H13" s="81">
        <v>0</v>
      </c>
      <c r="I13" s="81">
        <v>0</v>
      </c>
      <c r="J13" s="81">
        <v>0</v>
      </c>
      <c r="K13" s="81">
        <v>0</v>
      </c>
      <c r="L13" s="81">
        <v>0</v>
      </c>
      <c r="M13" s="81">
        <v>0</v>
      </c>
      <c r="N13" s="81">
        <v>0</v>
      </c>
      <c r="O13" s="77">
        <v>0</v>
      </c>
      <c r="P13" s="81">
        <v>0</v>
      </c>
      <c r="Q13" s="81">
        <v>0</v>
      </c>
      <c r="R13" s="81">
        <v>0</v>
      </c>
      <c r="S13" s="77">
        <v>0</v>
      </c>
      <c r="T13" s="77">
        <v>0</v>
      </c>
      <c r="U13" s="78">
        <f t="shared" si="4"/>
        <v>0</v>
      </c>
      <c r="V13" s="77">
        <v>0</v>
      </c>
      <c r="W13" s="78">
        <f t="shared" si="3"/>
        <v>0</v>
      </c>
    </row>
    <row r="14" spans="1:23" ht="29.25" customHeight="1" x14ac:dyDescent="0.2">
      <c r="A14" s="433" t="s">
        <v>334</v>
      </c>
      <c r="B14" s="433"/>
      <c r="C14" s="433"/>
      <c r="D14" s="433"/>
      <c r="E14" s="433"/>
      <c r="F14" s="433"/>
      <c r="G14" s="8">
        <v>8</v>
      </c>
      <c r="H14" s="81">
        <v>0</v>
      </c>
      <c r="I14" s="81">
        <v>0</v>
      </c>
      <c r="J14" s="81">
        <v>0</v>
      </c>
      <c r="K14" s="81">
        <v>0</v>
      </c>
      <c r="L14" s="81">
        <v>0</v>
      </c>
      <c r="M14" s="81">
        <v>0</v>
      </c>
      <c r="N14" s="81">
        <v>0</v>
      </c>
      <c r="O14" s="81">
        <v>0</v>
      </c>
      <c r="P14" s="77">
        <v>338982</v>
      </c>
      <c r="Q14" s="81">
        <v>0</v>
      </c>
      <c r="R14" s="81">
        <v>0</v>
      </c>
      <c r="S14" s="77">
        <v>0</v>
      </c>
      <c r="T14" s="77">
        <v>0</v>
      </c>
      <c r="U14" s="78">
        <f t="shared" si="4"/>
        <v>338982</v>
      </c>
      <c r="V14" s="77">
        <v>0</v>
      </c>
      <c r="W14" s="78">
        <f t="shared" si="3"/>
        <v>338982</v>
      </c>
    </row>
    <row r="15" spans="1:23" x14ac:dyDescent="0.2">
      <c r="A15" s="433" t="s">
        <v>335</v>
      </c>
      <c r="B15" s="433"/>
      <c r="C15" s="433"/>
      <c r="D15" s="433"/>
      <c r="E15" s="433"/>
      <c r="F15" s="433"/>
      <c r="G15" s="8">
        <v>9</v>
      </c>
      <c r="H15" s="81">
        <v>0</v>
      </c>
      <c r="I15" s="81">
        <v>0</v>
      </c>
      <c r="J15" s="81">
        <v>0</v>
      </c>
      <c r="K15" s="81">
        <v>0</v>
      </c>
      <c r="L15" s="81">
        <v>0</v>
      </c>
      <c r="M15" s="81">
        <v>0</v>
      </c>
      <c r="N15" s="81">
        <v>0</v>
      </c>
      <c r="O15" s="81">
        <v>0</v>
      </c>
      <c r="P15" s="81">
        <v>0</v>
      </c>
      <c r="Q15" s="77">
        <v>0</v>
      </c>
      <c r="R15" s="81">
        <v>0</v>
      </c>
      <c r="S15" s="77">
        <v>0</v>
      </c>
      <c r="T15" s="77">
        <v>0</v>
      </c>
      <c r="U15" s="78">
        <f t="shared" si="4"/>
        <v>0</v>
      </c>
      <c r="V15" s="77">
        <v>0</v>
      </c>
      <c r="W15" s="78">
        <f t="shared" si="3"/>
        <v>0</v>
      </c>
    </row>
    <row r="16" spans="1:23" ht="28.5" customHeight="1" x14ac:dyDescent="0.2">
      <c r="A16" s="433" t="s">
        <v>336</v>
      </c>
      <c r="B16" s="433"/>
      <c r="C16" s="433"/>
      <c r="D16" s="433"/>
      <c r="E16" s="433"/>
      <c r="F16" s="433"/>
      <c r="G16" s="8">
        <v>10</v>
      </c>
      <c r="H16" s="81">
        <v>0</v>
      </c>
      <c r="I16" s="81">
        <v>0</v>
      </c>
      <c r="J16" s="81">
        <v>0</v>
      </c>
      <c r="K16" s="81">
        <v>0</v>
      </c>
      <c r="L16" s="81">
        <v>0</v>
      </c>
      <c r="M16" s="81">
        <v>0</v>
      </c>
      <c r="N16" s="81">
        <v>0</v>
      </c>
      <c r="O16" s="81">
        <v>0</v>
      </c>
      <c r="P16" s="81">
        <v>0</v>
      </c>
      <c r="Q16" s="81">
        <v>0</v>
      </c>
      <c r="R16" s="77">
        <v>0</v>
      </c>
      <c r="S16" s="77">
        <v>0</v>
      </c>
      <c r="T16" s="77">
        <v>0</v>
      </c>
      <c r="U16" s="78">
        <f t="shared" si="4"/>
        <v>0</v>
      </c>
      <c r="V16" s="77">
        <v>0</v>
      </c>
      <c r="W16" s="78">
        <f t="shared" si="3"/>
        <v>0</v>
      </c>
    </row>
    <row r="17" spans="1:23" ht="23.45" customHeight="1" x14ac:dyDescent="0.2">
      <c r="A17" s="433" t="s">
        <v>337</v>
      </c>
      <c r="B17" s="433"/>
      <c r="C17" s="433"/>
      <c r="D17" s="433"/>
      <c r="E17" s="433"/>
      <c r="F17" s="433"/>
      <c r="G17" s="8">
        <v>11</v>
      </c>
      <c r="H17" s="81">
        <v>0</v>
      </c>
      <c r="I17" s="81">
        <v>0</v>
      </c>
      <c r="J17" s="81">
        <v>0</v>
      </c>
      <c r="K17" s="81">
        <v>0</v>
      </c>
      <c r="L17" s="81">
        <v>0</v>
      </c>
      <c r="M17" s="81">
        <v>0</v>
      </c>
      <c r="N17" s="77">
        <v>0</v>
      </c>
      <c r="O17" s="77">
        <v>0</v>
      </c>
      <c r="P17" s="77">
        <v>0</v>
      </c>
      <c r="Q17" s="77">
        <v>0</v>
      </c>
      <c r="R17" s="77">
        <v>0</v>
      </c>
      <c r="S17" s="77">
        <v>0</v>
      </c>
      <c r="T17" s="77">
        <v>0</v>
      </c>
      <c r="U17" s="78">
        <f t="shared" si="4"/>
        <v>0</v>
      </c>
      <c r="V17" s="77">
        <v>0</v>
      </c>
      <c r="W17" s="78">
        <f t="shared" si="3"/>
        <v>0</v>
      </c>
    </row>
    <row r="18" spans="1:23" x14ac:dyDescent="0.2">
      <c r="A18" s="433" t="s">
        <v>338</v>
      </c>
      <c r="B18" s="433"/>
      <c r="C18" s="433"/>
      <c r="D18" s="433"/>
      <c r="E18" s="433"/>
      <c r="F18" s="433"/>
      <c r="G18" s="8">
        <v>12</v>
      </c>
      <c r="H18" s="81">
        <v>0</v>
      </c>
      <c r="I18" s="81">
        <v>0</v>
      </c>
      <c r="J18" s="81">
        <v>0</v>
      </c>
      <c r="K18" s="81">
        <v>0</v>
      </c>
      <c r="L18" s="81">
        <v>0</v>
      </c>
      <c r="M18" s="81">
        <v>0</v>
      </c>
      <c r="N18" s="77">
        <v>0</v>
      </c>
      <c r="O18" s="77">
        <v>0</v>
      </c>
      <c r="P18" s="77">
        <v>0</v>
      </c>
      <c r="Q18" s="77">
        <v>0</v>
      </c>
      <c r="R18" s="77">
        <v>0</v>
      </c>
      <c r="S18" s="77">
        <v>0</v>
      </c>
      <c r="T18" s="77">
        <v>0</v>
      </c>
      <c r="U18" s="78">
        <f t="shared" si="4"/>
        <v>0</v>
      </c>
      <c r="V18" s="77">
        <v>0</v>
      </c>
      <c r="W18" s="78">
        <f t="shared" si="3"/>
        <v>0</v>
      </c>
    </row>
    <row r="19" spans="1:23" x14ac:dyDescent="0.2">
      <c r="A19" s="433" t="s">
        <v>339</v>
      </c>
      <c r="B19" s="433"/>
      <c r="C19" s="433"/>
      <c r="D19" s="433"/>
      <c r="E19" s="433"/>
      <c r="F19" s="433"/>
      <c r="G19" s="8">
        <v>13</v>
      </c>
      <c r="H19" s="77">
        <v>0</v>
      </c>
      <c r="I19" s="77">
        <v>0</v>
      </c>
      <c r="J19" s="77">
        <v>0</v>
      </c>
      <c r="K19" s="77">
        <v>0</v>
      </c>
      <c r="L19" s="77">
        <v>0</v>
      </c>
      <c r="M19" s="77">
        <v>0</v>
      </c>
      <c r="N19" s="77">
        <v>0</v>
      </c>
      <c r="O19" s="77">
        <v>0</v>
      </c>
      <c r="P19" s="77">
        <v>0</v>
      </c>
      <c r="Q19" s="77">
        <v>0</v>
      </c>
      <c r="R19" s="77">
        <v>0</v>
      </c>
      <c r="S19" s="77">
        <v>0</v>
      </c>
      <c r="T19" s="77">
        <v>0</v>
      </c>
      <c r="U19" s="78">
        <f t="shared" si="4"/>
        <v>0</v>
      </c>
      <c r="V19" s="77">
        <v>0</v>
      </c>
      <c r="W19" s="78">
        <f t="shared" si="3"/>
        <v>0</v>
      </c>
    </row>
    <row r="20" spans="1:23" x14ac:dyDescent="0.2">
      <c r="A20" s="433" t="s">
        <v>340</v>
      </c>
      <c r="B20" s="433"/>
      <c r="C20" s="433"/>
      <c r="D20" s="433"/>
      <c r="E20" s="433"/>
      <c r="F20" s="433"/>
      <c r="G20" s="8">
        <v>14</v>
      </c>
      <c r="H20" s="81">
        <v>0</v>
      </c>
      <c r="I20" s="81">
        <v>0</v>
      </c>
      <c r="J20" s="81">
        <v>0</v>
      </c>
      <c r="K20" s="81">
        <v>0</v>
      </c>
      <c r="L20" s="81">
        <v>0</v>
      </c>
      <c r="M20" s="81">
        <v>0</v>
      </c>
      <c r="N20" s="77">
        <v>0</v>
      </c>
      <c r="O20" s="77">
        <v>0</v>
      </c>
      <c r="P20" s="77">
        <v>-67797</v>
      </c>
      <c r="Q20" s="77">
        <v>0</v>
      </c>
      <c r="R20" s="77">
        <v>0</v>
      </c>
      <c r="S20" s="77">
        <v>0</v>
      </c>
      <c r="T20" s="77">
        <v>0</v>
      </c>
      <c r="U20" s="78">
        <f t="shared" si="4"/>
        <v>-67797</v>
      </c>
      <c r="V20" s="77">
        <v>0</v>
      </c>
      <c r="W20" s="78">
        <f t="shared" si="3"/>
        <v>-67797</v>
      </c>
    </row>
    <row r="21" spans="1:23" ht="30.75" customHeight="1" x14ac:dyDescent="0.2">
      <c r="A21" s="433" t="s">
        <v>341</v>
      </c>
      <c r="B21" s="433"/>
      <c r="C21" s="433"/>
      <c r="D21" s="433"/>
      <c r="E21" s="433"/>
      <c r="F21" s="433"/>
      <c r="G21" s="8">
        <v>15</v>
      </c>
      <c r="H21" s="77">
        <v>0</v>
      </c>
      <c r="I21" s="77">
        <v>0</v>
      </c>
      <c r="J21" s="77">
        <v>0</v>
      </c>
      <c r="K21" s="77">
        <v>0</v>
      </c>
      <c r="L21" s="77">
        <v>0</v>
      </c>
      <c r="M21" s="77">
        <v>0</v>
      </c>
      <c r="N21" s="77">
        <v>0</v>
      </c>
      <c r="O21" s="77">
        <v>0</v>
      </c>
      <c r="P21" s="77">
        <v>0</v>
      </c>
      <c r="Q21" s="77">
        <v>0</v>
      </c>
      <c r="R21" s="77">
        <v>0</v>
      </c>
      <c r="S21" s="77">
        <v>0</v>
      </c>
      <c r="T21" s="77">
        <v>0</v>
      </c>
      <c r="U21" s="78">
        <f t="shared" si="4"/>
        <v>0</v>
      </c>
      <c r="V21" s="77">
        <v>0</v>
      </c>
      <c r="W21" s="78">
        <f t="shared" si="3"/>
        <v>0</v>
      </c>
    </row>
    <row r="22" spans="1:23" ht="28.5" customHeight="1" x14ac:dyDescent="0.2">
      <c r="A22" s="433" t="s">
        <v>342</v>
      </c>
      <c r="B22" s="433"/>
      <c r="C22" s="433"/>
      <c r="D22" s="433"/>
      <c r="E22" s="433"/>
      <c r="F22" s="433"/>
      <c r="G22" s="8">
        <v>16</v>
      </c>
      <c r="H22" s="77">
        <v>0</v>
      </c>
      <c r="I22" s="77">
        <v>0</v>
      </c>
      <c r="J22" s="77">
        <v>0</v>
      </c>
      <c r="K22" s="77">
        <v>0</v>
      </c>
      <c r="L22" s="77">
        <v>0</v>
      </c>
      <c r="M22" s="77">
        <v>0</v>
      </c>
      <c r="N22" s="77">
        <v>0</v>
      </c>
      <c r="O22" s="77">
        <v>0</v>
      </c>
      <c r="P22" s="77">
        <v>0</v>
      </c>
      <c r="Q22" s="77">
        <v>0</v>
      </c>
      <c r="R22" s="77">
        <v>0</v>
      </c>
      <c r="S22" s="77">
        <v>0</v>
      </c>
      <c r="T22" s="77">
        <v>0</v>
      </c>
      <c r="U22" s="78">
        <f t="shared" si="4"/>
        <v>0</v>
      </c>
      <c r="V22" s="77">
        <v>0</v>
      </c>
      <c r="W22" s="78">
        <f t="shared" si="3"/>
        <v>0</v>
      </c>
    </row>
    <row r="23" spans="1:23" ht="26.25" customHeight="1" x14ac:dyDescent="0.2">
      <c r="A23" s="433" t="s">
        <v>343</v>
      </c>
      <c r="B23" s="433"/>
      <c r="C23" s="433"/>
      <c r="D23" s="433"/>
      <c r="E23" s="433"/>
      <c r="F23" s="433"/>
      <c r="G23" s="8">
        <v>17</v>
      </c>
      <c r="H23" s="77">
        <v>0</v>
      </c>
      <c r="I23" s="77">
        <v>0</v>
      </c>
      <c r="J23" s="77">
        <v>0</v>
      </c>
      <c r="K23" s="77">
        <v>0</v>
      </c>
      <c r="L23" s="77">
        <v>0</v>
      </c>
      <c r="M23" s="77">
        <v>0</v>
      </c>
      <c r="N23" s="77">
        <v>0</v>
      </c>
      <c r="O23" s="77">
        <v>0</v>
      </c>
      <c r="P23" s="77">
        <v>0</v>
      </c>
      <c r="Q23" s="77">
        <v>0</v>
      </c>
      <c r="R23" s="77">
        <v>0</v>
      </c>
      <c r="S23" s="77">
        <v>0</v>
      </c>
      <c r="T23" s="77">
        <v>0</v>
      </c>
      <c r="U23" s="78">
        <f t="shared" si="4"/>
        <v>0</v>
      </c>
      <c r="V23" s="77">
        <v>0</v>
      </c>
      <c r="W23" s="78">
        <f t="shared" si="3"/>
        <v>0</v>
      </c>
    </row>
    <row r="24" spans="1:23" x14ac:dyDescent="0.2">
      <c r="A24" s="433" t="s">
        <v>344</v>
      </c>
      <c r="B24" s="433"/>
      <c r="C24" s="433"/>
      <c r="D24" s="433"/>
      <c r="E24" s="433"/>
      <c r="F24" s="433"/>
      <c r="G24" s="8">
        <v>18</v>
      </c>
      <c r="H24" s="77">
        <v>0</v>
      </c>
      <c r="I24" s="77">
        <v>0</v>
      </c>
      <c r="J24" s="77">
        <v>0</v>
      </c>
      <c r="K24" s="77">
        <v>0</v>
      </c>
      <c r="L24" s="77">
        <v>51705655</v>
      </c>
      <c r="M24" s="77">
        <v>0</v>
      </c>
      <c r="N24" s="77">
        <v>0</v>
      </c>
      <c r="O24" s="77">
        <v>0</v>
      </c>
      <c r="P24" s="77">
        <v>0</v>
      </c>
      <c r="Q24" s="77">
        <v>0</v>
      </c>
      <c r="R24" s="77">
        <v>0</v>
      </c>
      <c r="S24" s="77">
        <v>0</v>
      </c>
      <c r="T24" s="77">
        <v>0</v>
      </c>
      <c r="U24" s="78">
        <f t="shared" si="4"/>
        <v>-51705655</v>
      </c>
      <c r="V24" s="77">
        <v>0</v>
      </c>
      <c r="W24" s="78">
        <f t="shared" si="3"/>
        <v>-51705655</v>
      </c>
    </row>
    <row r="25" spans="1:23" x14ac:dyDescent="0.2">
      <c r="A25" s="433" t="s">
        <v>345</v>
      </c>
      <c r="B25" s="433"/>
      <c r="C25" s="433"/>
      <c r="D25" s="433"/>
      <c r="E25" s="433"/>
      <c r="F25" s="433"/>
      <c r="G25" s="8">
        <v>19</v>
      </c>
      <c r="H25" s="77">
        <v>0</v>
      </c>
      <c r="I25" s="77">
        <v>356885</v>
      </c>
      <c r="J25" s="77">
        <v>0</v>
      </c>
      <c r="K25" s="77">
        <v>0</v>
      </c>
      <c r="L25" s="77">
        <v>-393563</v>
      </c>
      <c r="M25" s="77">
        <v>0</v>
      </c>
      <c r="N25" s="77">
        <v>0</v>
      </c>
      <c r="O25" s="77">
        <v>0</v>
      </c>
      <c r="P25" s="77">
        <v>0</v>
      </c>
      <c r="Q25" s="77">
        <v>0</v>
      </c>
      <c r="R25" s="77">
        <v>0</v>
      </c>
      <c r="S25" s="77">
        <v>-111730149</v>
      </c>
      <c r="T25" s="77">
        <v>0</v>
      </c>
      <c r="U25" s="78">
        <f t="shared" si="4"/>
        <v>-110979701</v>
      </c>
      <c r="V25" s="77">
        <v>0</v>
      </c>
      <c r="W25" s="78">
        <f t="shared" si="3"/>
        <v>-110979701</v>
      </c>
    </row>
    <row r="26" spans="1:23" x14ac:dyDescent="0.2">
      <c r="A26" s="433" t="s">
        <v>346</v>
      </c>
      <c r="B26" s="433"/>
      <c r="C26" s="433"/>
      <c r="D26" s="433"/>
      <c r="E26" s="433"/>
      <c r="F26" s="433"/>
      <c r="G26" s="8">
        <v>20</v>
      </c>
      <c r="H26" s="77">
        <v>0</v>
      </c>
      <c r="I26" s="77">
        <v>1344492</v>
      </c>
      <c r="J26" s="77">
        <v>0</v>
      </c>
      <c r="K26" s="77">
        <v>0</v>
      </c>
      <c r="L26" s="77">
        <v>-1082564</v>
      </c>
      <c r="M26" s="77">
        <v>0</v>
      </c>
      <c r="N26" s="77">
        <v>0</v>
      </c>
      <c r="O26" s="77">
        <v>0</v>
      </c>
      <c r="P26" s="77">
        <v>0</v>
      </c>
      <c r="Q26" s="77">
        <v>0</v>
      </c>
      <c r="R26" s="77">
        <v>0</v>
      </c>
      <c r="S26" s="77">
        <v>0</v>
      </c>
      <c r="T26" s="77">
        <v>0</v>
      </c>
      <c r="U26" s="78">
        <f t="shared" si="4"/>
        <v>2427056</v>
      </c>
      <c r="V26" s="77">
        <v>0</v>
      </c>
      <c r="W26" s="78">
        <f t="shared" si="3"/>
        <v>2427056</v>
      </c>
    </row>
    <row r="27" spans="1:23" x14ac:dyDescent="0.2">
      <c r="A27" s="433" t="s">
        <v>347</v>
      </c>
      <c r="B27" s="433"/>
      <c r="C27" s="433"/>
      <c r="D27" s="433"/>
      <c r="E27" s="433"/>
      <c r="F27" s="433"/>
      <c r="G27" s="8">
        <v>21</v>
      </c>
      <c r="H27" s="77">
        <v>0</v>
      </c>
      <c r="I27" s="77">
        <v>0</v>
      </c>
      <c r="J27" s="77">
        <v>0</v>
      </c>
      <c r="K27" s="77">
        <v>52000000</v>
      </c>
      <c r="L27" s="77">
        <v>0</v>
      </c>
      <c r="M27" s="77">
        <v>0</v>
      </c>
      <c r="N27" s="77">
        <v>-9529123</v>
      </c>
      <c r="O27" s="77">
        <v>0</v>
      </c>
      <c r="P27" s="77">
        <v>0</v>
      </c>
      <c r="Q27" s="77">
        <v>0</v>
      </c>
      <c r="R27" s="77">
        <v>0</v>
      </c>
      <c r="S27" s="77">
        <v>189508197</v>
      </c>
      <c r="T27" s="77">
        <v>-231979074</v>
      </c>
      <c r="U27" s="78">
        <f t="shared" si="4"/>
        <v>0</v>
      </c>
      <c r="V27" s="77">
        <v>0</v>
      </c>
      <c r="W27" s="78">
        <f t="shared" si="3"/>
        <v>0</v>
      </c>
    </row>
    <row r="28" spans="1:23" x14ac:dyDescent="0.2">
      <c r="A28" s="433" t="s">
        <v>348</v>
      </c>
      <c r="B28" s="433"/>
      <c r="C28" s="433"/>
      <c r="D28" s="433"/>
      <c r="E28" s="433"/>
      <c r="F28" s="433"/>
      <c r="G28" s="8">
        <v>22</v>
      </c>
      <c r="H28" s="77">
        <v>0</v>
      </c>
      <c r="I28" s="77">
        <v>0</v>
      </c>
      <c r="J28" s="77">
        <v>0</v>
      </c>
      <c r="K28" s="77">
        <v>0</v>
      </c>
      <c r="L28" s="77">
        <v>0</v>
      </c>
      <c r="M28" s="77">
        <v>0</v>
      </c>
      <c r="N28" s="77">
        <v>0</v>
      </c>
      <c r="O28" s="77">
        <v>0</v>
      </c>
      <c r="P28" s="77">
        <v>0</v>
      </c>
      <c r="Q28" s="77">
        <v>0</v>
      </c>
      <c r="R28" s="77">
        <v>0</v>
      </c>
      <c r="S28" s="77">
        <v>0</v>
      </c>
      <c r="T28" s="77">
        <v>0</v>
      </c>
      <c r="U28" s="78">
        <f t="shared" si="4"/>
        <v>0</v>
      </c>
      <c r="V28" s="77">
        <v>0</v>
      </c>
      <c r="W28" s="78">
        <f t="shared" si="3"/>
        <v>0</v>
      </c>
    </row>
    <row r="29" spans="1:23" ht="27.75" customHeight="1" x14ac:dyDescent="0.2">
      <c r="A29" s="451" t="s">
        <v>380</v>
      </c>
      <c r="B29" s="451"/>
      <c r="C29" s="451"/>
      <c r="D29" s="451"/>
      <c r="E29" s="451"/>
      <c r="F29" s="451"/>
      <c r="G29" s="10">
        <v>23</v>
      </c>
      <c r="H29" s="80">
        <f>SUM(H10:H28)</f>
        <v>1672021210</v>
      </c>
      <c r="I29" s="80">
        <f t="shared" ref="I29:W29" si="5">SUM(I10:I28)</f>
        <v>5304283</v>
      </c>
      <c r="J29" s="80">
        <f t="shared" si="5"/>
        <v>83601061</v>
      </c>
      <c r="K29" s="80">
        <f t="shared" si="5"/>
        <v>96815284</v>
      </c>
      <c r="L29" s="80">
        <f t="shared" si="5"/>
        <v>86119149</v>
      </c>
      <c r="M29" s="80">
        <f t="shared" si="5"/>
        <v>0</v>
      </c>
      <c r="N29" s="80">
        <f t="shared" si="5"/>
        <v>0</v>
      </c>
      <c r="O29" s="80">
        <f t="shared" si="5"/>
        <v>0</v>
      </c>
      <c r="P29" s="80">
        <f t="shared" si="5"/>
        <v>905282</v>
      </c>
      <c r="Q29" s="80">
        <f t="shared" si="5"/>
        <v>0</v>
      </c>
      <c r="R29" s="80">
        <f t="shared" si="5"/>
        <v>0</v>
      </c>
      <c r="S29" s="80">
        <f t="shared" si="5"/>
        <v>462953210</v>
      </c>
      <c r="T29" s="80">
        <f t="shared" si="5"/>
        <v>239279476</v>
      </c>
      <c r="U29" s="80">
        <f t="shared" si="5"/>
        <v>2474760657</v>
      </c>
      <c r="V29" s="80">
        <f t="shared" si="5"/>
        <v>0</v>
      </c>
      <c r="W29" s="80">
        <f t="shared" si="5"/>
        <v>2474760657</v>
      </c>
    </row>
    <row r="30" spans="1:23" x14ac:dyDescent="0.2">
      <c r="A30" s="452" t="s">
        <v>349</v>
      </c>
      <c r="B30" s="453"/>
      <c r="C30" s="453"/>
      <c r="D30" s="453"/>
      <c r="E30" s="453"/>
      <c r="F30" s="453"/>
      <c r="G30" s="453"/>
      <c r="H30" s="453"/>
      <c r="I30" s="453"/>
      <c r="J30" s="453"/>
      <c r="K30" s="453"/>
      <c r="L30" s="453"/>
      <c r="M30" s="453"/>
      <c r="N30" s="453"/>
      <c r="O30" s="453"/>
      <c r="P30" s="453"/>
      <c r="Q30" s="453"/>
      <c r="R30" s="453"/>
      <c r="S30" s="453"/>
      <c r="T30" s="453"/>
      <c r="U30" s="453"/>
      <c r="V30" s="453"/>
      <c r="W30" s="453"/>
    </row>
    <row r="31" spans="1:23" ht="36.75" customHeight="1" x14ac:dyDescent="0.2">
      <c r="A31" s="454" t="s">
        <v>350</v>
      </c>
      <c r="B31" s="454"/>
      <c r="C31" s="454"/>
      <c r="D31" s="454"/>
      <c r="E31" s="454"/>
      <c r="F31" s="454"/>
      <c r="G31" s="9">
        <v>24</v>
      </c>
      <c r="H31" s="79">
        <f>SUM(H12:H20)</f>
        <v>0</v>
      </c>
      <c r="I31" s="79">
        <f t="shared" ref="I31:W31" si="6">SUM(I12:I20)</f>
        <v>0</v>
      </c>
      <c r="J31" s="79">
        <f t="shared" si="6"/>
        <v>0</v>
      </c>
      <c r="K31" s="79">
        <f t="shared" si="6"/>
        <v>0</v>
      </c>
      <c r="L31" s="79">
        <f t="shared" si="6"/>
        <v>0</v>
      </c>
      <c r="M31" s="79">
        <f t="shared" si="6"/>
        <v>0</v>
      </c>
      <c r="N31" s="79">
        <f t="shared" si="6"/>
        <v>0</v>
      </c>
      <c r="O31" s="79">
        <f t="shared" si="6"/>
        <v>0</v>
      </c>
      <c r="P31" s="79">
        <f t="shared" si="6"/>
        <v>271185</v>
      </c>
      <c r="Q31" s="79">
        <f t="shared" si="6"/>
        <v>0</v>
      </c>
      <c r="R31" s="79">
        <f t="shared" si="6"/>
        <v>0</v>
      </c>
      <c r="S31" s="79">
        <f t="shared" si="6"/>
        <v>0</v>
      </c>
      <c r="T31" s="79">
        <f t="shared" si="6"/>
        <v>0</v>
      </c>
      <c r="U31" s="79">
        <f t="shared" si="6"/>
        <v>271185</v>
      </c>
      <c r="V31" s="79">
        <f t="shared" si="6"/>
        <v>0</v>
      </c>
      <c r="W31" s="79">
        <f t="shared" si="6"/>
        <v>271185</v>
      </c>
    </row>
    <row r="32" spans="1:23" ht="31.5" customHeight="1" x14ac:dyDescent="0.2">
      <c r="A32" s="454" t="s">
        <v>351</v>
      </c>
      <c r="B32" s="454"/>
      <c r="C32" s="454"/>
      <c r="D32" s="454"/>
      <c r="E32" s="454"/>
      <c r="F32" s="454"/>
      <c r="G32" s="9">
        <v>25</v>
      </c>
      <c r="H32" s="79">
        <f>H11+H31</f>
        <v>0</v>
      </c>
      <c r="I32" s="79">
        <f t="shared" ref="I32:W32" si="7">I11+I31</f>
        <v>0</v>
      </c>
      <c r="J32" s="79">
        <f t="shared" si="7"/>
        <v>0</v>
      </c>
      <c r="K32" s="79">
        <f t="shared" si="7"/>
        <v>0</v>
      </c>
      <c r="L32" s="79">
        <f t="shared" si="7"/>
        <v>0</v>
      </c>
      <c r="M32" s="79">
        <f t="shared" si="7"/>
        <v>0</v>
      </c>
      <c r="N32" s="79">
        <f t="shared" si="7"/>
        <v>0</v>
      </c>
      <c r="O32" s="79">
        <f t="shared" si="7"/>
        <v>0</v>
      </c>
      <c r="P32" s="79">
        <f t="shared" si="7"/>
        <v>271185</v>
      </c>
      <c r="Q32" s="79">
        <f t="shared" si="7"/>
        <v>0</v>
      </c>
      <c r="R32" s="79">
        <f t="shared" si="7"/>
        <v>0</v>
      </c>
      <c r="S32" s="79">
        <f t="shared" si="7"/>
        <v>0</v>
      </c>
      <c r="T32" s="79">
        <f t="shared" si="7"/>
        <v>239279476</v>
      </c>
      <c r="U32" s="79">
        <f t="shared" si="7"/>
        <v>239550661</v>
      </c>
      <c r="V32" s="79">
        <f t="shared" si="7"/>
        <v>0</v>
      </c>
      <c r="W32" s="79">
        <f t="shared" si="7"/>
        <v>239550661</v>
      </c>
    </row>
    <row r="33" spans="1:23" ht="30.75" customHeight="1" x14ac:dyDescent="0.2">
      <c r="A33" s="455" t="s">
        <v>352</v>
      </c>
      <c r="B33" s="455"/>
      <c r="C33" s="455"/>
      <c r="D33" s="455"/>
      <c r="E33" s="455"/>
      <c r="F33" s="455"/>
      <c r="G33" s="10">
        <v>26</v>
      </c>
      <c r="H33" s="80">
        <f>SUM(H21:H28)</f>
        <v>0</v>
      </c>
      <c r="I33" s="80">
        <f t="shared" ref="I33:W33" si="8">SUM(I21:I28)</f>
        <v>1701377</v>
      </c>
      <c r="J33" s="80">
        <f t="shared" si="8"/>
        <v>0</v>
      </c>
      <c r="K33" s="80">
        <f t="shared" si="8"/>
        <v>52000000</v>
      </c>
      <c r="L33" s="80">
        <f t="shared" si="8"/>
        <v>50229528</v>
      </c>
      <c r="M33" s="80">
        <f t="shared" si="8"/>
        <v>0</v>
      </c>
      <c r="N33" s="80">
        <f t="shared" si="8"/>
        <v>-9529123</v>
      </c>
      <c r="O33" s="80">
        <f t="shared" si="8"/>
        <v>0</v>
      </c>
      <c r="P33" s="80">
        <f t="shared" si="8"/>
        <v>0</v>
      </c>
      <c r="Q33" s="80">
        <f t="shared" si="8"/>
        <v>0</v>
      </c>
      <c r="R33" s="80">
        <f t="shared" si="8"/>
        <v>0</v>
      </c>
      <c r="S33" s="80">
        <f t="shared" si="8"/>
        <v>77778048</v>
      </c>
      <c r="T33" s="80">
        <f t="shared" si="8"/>
        <v>-231979074</v>
      </c>
      <c r="U33" s="80">
        <f t="shared" si="8"/>
        <v>-160258300</v>
      </c>
      <c r="V33" s="80">
        <f t="shared" si="8"/>
        <v>0</v>
      </c>
      <c r="W33" s="80">
        <f t="shared" si="8"/>
        <v>-160258300</v>
      </c>
    </row>
    <row r="34" spans="1:23" x14ac:dyDescent="0.2">
      <c r="A34" s="452" t="s">
        <v>353</v>
      </c>
      <c r="B34" s="456"/>
      <c r="C34" s="456"/>
      <c r="D34" s="456"/>
      <c r="E34" s="456"/>
      <c r="F34" s="456"/>
      <c r="G34" s="456"/>
      <c r="H34" s="456"/>
      <c r="I34" s="456"/>
      <c r="J34" s="456"/>
      <c r="K34" s="456"/>
      <c r="L34" s="456"/>
      <c r="M34" s="456"/>
      <c r="N34" s="456"/>
      <c r="O34" s="456"/>
      <c r="P34" s="456"/>
      <c r="Q34" s="456"/>
      <c r="R34" s="456"/>
      <c r="S34" s="456"/>
      <c r="T34" s="456"/>
      <c r="U34" s="456"/>
      <c r="V34" s="456"/>
      <c r="W34" s="456"/>
    </row>
    <row r="35" spans="1:23" x14ac:dyDescent="0.2">
      <c r="A35" s="450" t="s">
        <v>381</v>
      </c>
      <c r="B35" s="450"/>
      <c r="C35" s="450"/>
      <c r="D35" s="450"/>
      <c r="E35" s="450"/>
      <c r="F35" s="450"/>
      <c r="G35" s="8">
        <v>27</v>
      </c>
      <c r="H35" s="77">
        <f>+H29</f>
        <v>1672021210</v>
      </c>
      <c r="I35" s="77">
        <f t="shared" ref="I35:T35" si="9">+I29</f>
        <v>5304283</v>
      </c>
      <c r="J35" s="77">
        <f>+J29</f>
        <v>83601061</v>
      </c>
      <c r="K35" s="77">
        <f t="shared" si="9"/>
        <v>96815284</v>
      </c>
      <c r="L35" s="77">
        <f t="shared" si="9"/>
        <v>86119149</v>
      </c>
      <c r="M35" s="77">
        <f t="shared" si="9"/>
        <v>0</v>
      </c>
      <c r="N35" s="77">
        <f t="shared" si="9"/>
        <v>0</v>
      </c>
      <c r="O35" s="77">
        <f t="shared" si="9"/>
        <v>0</v>
      </c>
      <c r="P35" s="77">
        <f t="shared" si="9"/>
        <v>905282</v>
      </c>
      <c r="Q35" s="77">
        <f t="shared" si="9"/>
        <v>0</v>
      </c>
      <c r="R35" s="77">
        <f t="shared" si="9"/>
        <v>0</v>
      </c>
      <c r="S35" s="77">
        <f t="shared" si="9"/>
        <v>462953210</v>
      </c>
      <c r="T35" s="77">
        <f t="shared" si="9"/>
        <v>239279476</v>
      </c>
      <c r="U35" s="78">
        <f t="shared" ref="U35:U37" si="10">H35+I35+J35+K35-L35+M35+N35+O35+P35+Q35+R35+S35+T35</f>
        <v>2474760657</v>
      </c>
      <c r="V35" s="77">
        <v>0</v>
      </c>
      <c r="W35" s="78">
        <f t="shared" ref="W35:W37" si="11">U35+V35</f>
        <v>2474760657</v>
      </c>
    </row>
    <row r="36" spans="1:23" x14ac:dyDescent="0.2">
      <c r="A36" s="433" t="s">
        <v>329</v>
      </c>
      <c r="B36" s="433"/>
      <c r="C36" s="433"/>
      <c r="D36" s="433"/>
      <c r="E36" s="433"/>
      <c r="F36" s="433"/>
      <c r="G36" s="8">
        <v>28</v>
      </c>
      <c r="H36" s="77">
        <v>0</v>
      </c>
      <c r="I36" s="77">
        <v>0</v>
      </c>
      <c r="J36" s="77">
        <v>0</v>
      </c>
      <c r="K36" s="77">
        <v>0</v>
      </c>
      <c r="L36" s="77">
        <v>0</v>
      </c>
      <c r="M36" s="77">
        <v>0</v>
      </c>
      <c r="N36" s="77">
        <v>0</v>
      </c>
      <c r="O36" s="77">
        <v>0</v>
      </c>
      <c r="P36" s="77">
        <v>0</v>
      </c>
      <c r="Q36" s="77">
        <v>0</v>
      </c>
      <c r="R36" s="77">
        <v>0</v>
      </c>
      <c r="S36" s="77">
        <v>0</v>
      </c>
      <c r="T36" s="77">
        <v>0</v>
      </c>
      <c r="U36" s="78">
        <f t="shared" si="10"/>
        <v>0</v>
      </c>
      <c r="V36" s="77">
        <v>0</v>
      </c>
      <c r="W36" s="78">
        <f t="shared" si="11"/>
        <v>0</v>
      </c>
    </row>
    <row r="37" spans="1:23" x14ac:dyDescent="0.2">
      <c r="A37" s="433" t="s">
        <v>330</v>
      </c>
      <c r="B37" s="433"/>
      <c r="C37" s="433"/>
      <c r="D37" s="433"/>
      <c r="E37" s="433"/>
      <c r="F37" s="433"/>
      <c r="G37" s="8">
        <v>29</v>
      </c>
      <c r="H37" s="77">
        <v>0</v>
      </c>
      <c r="I37" s="77">
        <v>0</v>
      </c>
      <c r="J37" s="77">
        <v>0</v>
      </c>
      <c r="K37" s="77">
        <v>0</v>
      </c>
      <c r="L37" s="77">
        <v>0</v>
      </c>
      <c r="M37" s="77">
        <v>0</v>
      </c>
      <c r="N37" s="77">
        <v>0</v>
      </c>
      <c r="O37" s="77">
        <v>0</v>
      </c>
      <c r="P37" s="77">
        <v>0</v>
      </c>
      <c r="Q37" s="77">
        <v>0</v>
      </c>
      <c r="R37" s="77">
        <v>0</v>
      </c>
      <c r="S37" s="77">
        <v>0</v>
      </c>
      <c r="T37" s="77">
        <v>0</v>
      </c>
      <c r="U37" s="78">
        <f t="shared" si="10"/>
        <v>0</v>
      </c>
      <c r="V37" s="77">
        <v>0</v>
      </c>
      <c r="W37" s="78">
        <f t="shared" si="11"/>
        <v>0</v>
      </c>
    </row>
    <row r="38" spans="1:23" ht="25.5" customHeight="1" x14ac:dyDescent="0.2">
      <c r="A38" s="434" t="s">
        <v>382</v>
      </c>
      <c r="B38" s="434"/>
      <c r="C38" s="434"/>
      <c r="D38" s="434"/>
      <c r="E38" s="434"/>
      <c r="F38" s="434"/>
      <c r="G38" s="9">
        <v>30</v>
      </c>
      <c r="H38" s="79">
        <f>H35+H36+H37</f>
        <v>1672021210</v>
      </c>
      <c r="I38" s="79">
        <f t="shared" ref="I38:W38" si="12">I35+I36+I37</f>
        <v>5304283</v>
      </c>
      <c r="J38" s="79">
        <f t="shared" si="12"/>
        <v>83601061</v>
      </c>
      <c r="K38" s="79">
        <f t="shared" si="12"/>
        <v>96815284</v>
      </c>
      <c r="L38" s="79">
        <f t="shared" si="12"/>
        <v>86119149</v>
      </c>
      <c r="M38" s="79">
        <f t="shared" si="12"/>
        <v>0</v>
      </c>
      <c r="N38" s="79">
        <f t="shared" si="12"/>
        <v>0</v>
      </c>
      <c r="O38" s="79">
        <f t="shared" si="12"/>
        <v>0</v>
      </c>
      <c r="P38" s="79">
        <f t="shared" si="12"/>
        <v>905282</v>
      </c>
      <c r="Q38" s="79">
        <f t="shared" si="12"/>
        <v>0</v>
      </c>
      <c r="R38" s="79">
        <f t="shared" si="12"/>
        <v>0</v>
      </c>
      <c r="S38" s="79">
        <f t="shared" si="12"/>
        <v>462953210</v>
      </c>
      <c r="T38" s="79">
        <f t="shared" si="12"/>
        <v>239279476</v>
      </c>
      <c r="U38" s="79">
        <f t="shared" si="12"/>
        <v>2474760657</v>
      </c>
      <c r="V38" s="79">
        <f t="shared" si="12"/>
        <v>0</v>
      </c>
      <c r="W38" s="79">
        <f t="shared" si="12"/>
        <v>2474760657</v>
      </c>
    </row>
    <row r="39" spans="1:23" x14ac:dyDescent="0.2">
      <c r="A39" s="433" t="s">
        <v>331</v>
      </c>
      <c r="B39" s="433"/>
      <c r="C39" s="433"/>
      <c r="D39" s="433"/>
      <c r="E39" s="433"/>
      <c r="F39" s="433"/>
      <c r="G39" s="8">
        <v>31</v>
      </c>
      <c r="H39" s="81">
        <v>0</v>
      </c>
      <c r="I39" s="81">
        <v>0</v>
      </c>
      <c r="J39" s="81">
        <v>0</v>
      </c>
      <c r="K39" s="81">
        <v>0</v>
      </c>
      <c r="L39" s="81">
        <v>0</v>
      </c>
      <c r="M39" s="81">
        <v>0</v>
      </c>
      <c r="N39" s="81">
        <v>0</v>
      </c>
      <c r="O39" s="81">
        <v>0</v>
      </c>
      <c r="P39" s="81">
        <v>0</v>
      </c>
      <c r="Q39" s="81">
        <v>0</v>
      </c>
      <c r="R39" s="81">
        <v>0</v>
      </c>
      <c r="S39" s="81">
        <v>0</v>
      </c>
      <c r="T39" s="77">
        <v>377006905</v>
      </c>
      <c r="U39" s="78">
        <f t="shared" ref="U39:U56" si="13">H39+I39+J39+K39-L39+M39+N39+O39+P39+Q39+R39+S39+T39</f>
        <v>377006905</v>
      </c>
      <c r="V39" s="77">
        <v>0</v>
      </c>
      <c r="W39" s="78">
        <f t="shared" ref="W39:W56" si="14">U39+V39</f>
        <v>377006905</v>
      </c>
    </row>
    <row r="40" spans="1:23" x14ac:dyDescent="0.2">
      <c r="A40" s="433" t="s">
        <v>332</v>
      </c>
      <c r="B40" s="433"/>
      <c r="C40" s="433"/>
      <c r="D40" s="433"/>
      <c r="E40" s="433"/>
      <c r="F40" s="433"/>
      <c r="G40" s="8">
        <v>32</v>
      </c>
      <c r="H40" s="81">
        <v>0</v>
      </c>
      <c r="I40" s="81">
        <v>0</v>
      </c>
      <c r="J40" s="81">
        <v>0</v>
      </c>
      <c r="K40" s="81">
        <v>0</v>
      </c>
      <c r="L40" s="81">
        <v>0</v>
      </c>
      <c r="M40" s="81">
        <v>0</v>
      </c>
      <c r="N40" s="77">
        <v>0</v>
      </c>
      <c r="O40" s="81">
        <v>0</v>
      </c>
      <c r="P40" s="81">
        <v>0</v>
      </c>
      <c r="Q40" s="81">
        <v>0</v>
      </c>
      <c r="R40" s="81">
        <v>0</v>
      </c>
      <c r="S40" s="81">
        <v>0</v>
      </c>
      <c r="T40" s="81">
        <v>0</v>
      </c>
      <c r="U40" s="78">
        <f t="shared" si="13"/>
        <v>0</v>
      </c>
      <c r="V40" s="77">
        <v>0</v>
      </c>
      <c r="W40" s="78">
        <f t="shared" si="14"/>
        <v>0</v>
      </c>
    </row>
    <row r="41" spans="1:23" ht="27.2" customHeight="1" x14ac:dyDescent="0.2">
      <c r="A41" s="433" t="s">
        <v>354</v>
      </c>
      <c r="B41" s="433"/>
      <c r="C41" s="433"/>
      <c r="D41" s="433"/>
      <c r="E41" s="433"/>
      <c r="F41" s="433"/>
      <c r="G41" s="8">
        <v>33</v>
      </c>
      <c r="H41" s="81">
        <v>0</v>
      </c>
      <c r="I41" s="81">
        <v>0</v>
      </c>
      <c r="J41" s="81">
        <v>0</v>
      </c>
      <c r="K41" s="81">
        <v>0</v>
      </c>
      <c r="L41" s="81">
        <v>0</v>
      </c>
      <c r="M41" s="81">
        <v>0</v>
      </c>
      <c r="N41" s="81">
        <v>0</v>
      </c>
      <c r="O41" s="77">
        <v>0</v>
      </c>
      <c r="P41" s="81">
        <v>0</v>
      </c>
      <c r="Q41" s="81">
        <v>0</v>
      </c>
      <c r="R41" s="81">
        <v>0</v>
      </c>
      <c r="S41" s="77">
        <v>0</v>
      </c>
      <c r="T41" s="77">
        <v>0</v>
      </c>
      <c r="U41" s="78">
        <f t="shared" si="13"/>
        <v>0</v>
      </c>
      <c r="V41" s="77">
        <v>0</v>
      </c>
      <c r="W41" s="78">
        <f t="shared" si="14"/>
        <v>0</v>
      </c>
    </row>
    <row r="42" spans="1:23" ht="20.25" customHeight="1" x14ac:dyDescent="0.2">
      <c r="A42" s="433" t="s">
        <v>334</v>
      </c>
      <c r="B42" s="433"/>
      <c r="C42" s="433"/>
      <c r="D42" s="433"/>
      <c r="E42" s="433"/>
      <c r="F42" s="433"/>
      <c r="G42" s="8">
        <v>34</v>
      </c>
      <c r="H42" s="81">
        <v>0</v>
      </c>
      <c r="I42" s="81">
        <v>0</v>
      </c>
      <c r="J42" s="81">
        <v>0</v>
      </c>
      <c r="K42" s="81">
        <v>0</v>
      </c>
      <c r="L42" s="81">
        <v>0</v>
      </c>
      <c r="M42" s="81">
        <v>0</v>
      </c>
      <c r="N42" s="81">
        <v>0</v>
      </c>
      <c r="O42" s="81">
        <v>0</v>
      </c>
      <c r="P42" s="77">
        <v>-1060800</v>
      </c>
      <c r="Q42" s="81">
        <v>0</v>
      </c>
      <c r="R42" s="81">
        <v>0</v>
      </c>
      <c r="S42" s="77">
        <v>0</v>
      </c>
      <c r="T42" s="77">
        <v>0</v>
      </c>
      <c r="U42" s="78">
        <f t="shared" si="13"/>
        <v>-1060800</v>
      </c>
      <c r="V42" s="77">
        <v>0</v>
      </c>
      <c r="W42" s="78">
        <f t="shared" si="14"/>
        <v>-1060800</v>
      </c>
    </row>
    <row r="43" spans="1:23" ht="21" customHeight="1" x14ac:dyDescent="0.2">
      <c r="A43" s="433" t="s">
        <v>335</v>
      </c>
      <c r="B43" s="433"/>
      <c r="C43" s="433"/>
      <c r="D43" s="433"/>
      <c r="E43" s="433"/>
      <c r="F43" s="433"/>
      <c r="G43" s="8">
        <v>35</v>
      </c>
      <c r="H43" s="81">
        <v>0</v>
      </c>
      <c r="I43" s="81">
        <v>0</v>
      </c>
      <c r="J43" s="81">
        <v>0</v>
      </c>
      <c r="K43" s="81">
        <v>0</v>
      </c>
      <c r="L43" s="81">
        <v>0</v>
      </c>
      <c r="M43" s="81">
        <v>0</v>
      </c>
      <c r="N43" s="81">
        <v>0</v>
      </c>
      <c r="O43" s="81">
        <v>0</v>
      </c>
      <c r="P43" s="81">
        <v>0</v>
      </c>
      <c r="Q43" s="77">
        <v>0</v>
      </c>
      <c r="R43" s="81">
        <v>0</v>
      </c>
      <c r="S43" s="77">
        <v>0</v>
      </c>
      <c r="T43" s="77">
        <v>0</v>
      </c>
      <c r="U43" s="78">
        <f t="shared" si="13"/>
        <v>0</v>
      </c>
      <c r="V43" s="77">
        <v>0</v>
      </c>
      <c r="W43" s="78">
        <f t="shared" si="14"/>
        <v>0</v>
      </c>
    </row>
    <row r="44" spans="1:23" ht="29.25" customHeight="1" x14ac:dyDescent="0.2">
      <c r="A44" s="433" t="s">
        <v>336</v>
      </c>
      <c r="B44" s="433"/>
      <c r="C44" s="433"/>
      <c r="D44" s="433"/>
      <c r="E44" s="433"/>
      <c r="F44" s="433"/>
      <c r="G44" s="8">
        <v>36</v>
      </c>
      <c r="H44" s="81">
        <v>0</v>
      </c>
      <c r="I44" s="81">
        <v>0</v>
      </c>
      <c r="J44" s="81">
        <v>0</v>
      </c>
      <c r="K44" s="81">
        <v>0</v>
      </c>
      <c r="L44" s="81">
        <v>0</v>
      </c>
      <c r="M44" s="81">
        <v>0</v>
      </c>
      <c r="N44" s="81">
        <v>0</v>
      </c>
      <c r="O44" s="81">
        <v>0</v>
      </c>
      <c r="P44" s="81">
        <v>0</v>
      </c>
      <c r="Q44" s="81">
        <v>0</v>
      </c>
      <c r="R44" s="77">
        <v>0</v>
      </c>
      <c r="S44" s="77">
        <v>0</v>
      </c>
      <c r="T44" s="77">
        <v>0</v>
      </c>
      <c r="U44" s="78">
        <f t="shared" si="13"/>
        <v>0</v>
      </c>
      <c r="V44" s="77">
        <v>0</v>
      </c>
      <c r="W44" s="78">
        <f t="shared" si="14"/>
        <v>0</v>
      </c>
    </row>
    <row r="45" spans="1:23" ht="21" customHeight="1" x14ac:dyDescent="0.2">
      <c r="A45" s="433" t="s">
        <v>355</v>
      </c>
      <c r="B45" s="433"/>
      <c r="C45" s="433"/>
      <c r="D45" s="433"/>
      <c r="E45" s="433"/>
      <c r="F45" s="433"/>
      <c r="G45" s="8">
        <v>37</v>
      </c>
      <c r="H45" s="81">
        <v>0</v>
      </c>
      <c r="I45" s="81">
        <v>0</v>
      </c>
      <c r="J45" s="81">
        <v>0</v>
      </c>
      <c r="K45" s="81">
        <v>0</v>
      </c>
      <c r="L45" s="81">
        <v>0</v>
      </c>
      <c r="M45" s="81">
        <v>0</v>
      </c>
      <c r="N45" s="77">
        <v>0</v>
      </c>
      <c r="O45" s="77">
        <v>0</v>
      </c>
      <c r="P45" s="77">
        <v>0</v>
      </c>
      <c r="Q45" s="77">
        <v>0</v>
      </c>
      <c r="R45" s="77">
        <v>0</v>
      </c>
      <c r="S45" s="77">
        <v>0</v>
      </c>
      <c r="T45" s="77">
        <v>0</v>
      </c>
      <c r="U45" s="78">
        <f t="shared" si="13"/>
        <v>0</v>
      </c>
      <c r="V45" s="77">
        <v>0</v>
      </c>
      <c r="W45" s="78">
        <f t="shared" si="14"/>
        <v>0</v>
      </c>
    </row>
    <row r="46" spans="1:23" x14ac:dyDescent="0.2">
      <c r="A46" s="433" t="s">
        <v>338</v>
      </c>
      <c r="B46" s="433"/>
      <c r="C46" s="433"/>
      <c r="D46" s="433"/>
      <c r="E46" s="433"/>
      <c r="F46" s="433"/>
      <c r="G46" s="8">
        <v>38</v>
      </c>
      <c r="H46" s="81">
        <v>0</v>
      </c>
      <c r="I46" s="81">
        <v>0</v>
      </c>
      <c r="J46" s="81">
        <v>0</v>
      </c>
      <c r="K46" s="81">
        <v>0</v>
      </c>
      <c r="L46" s="81">
        <v>0</v>
      </c>
      <c r="M46" s="81">
        <v>0</v>
      </c>
      <c r="N46" s="77">
        <v>0</v>
      </c>
      <c r="O46" s="77">
        <v>0</v>
      </c>
      <c r="P46" s="77">
        <v>0</v>
      </c>
      <c r="Q46" s="77">
        <v>0</v>
      </c>
      <c r="R46" s="77">
        <v>0</v>
      </c>
      <c r="S46" s="77">
        <v>0</v>
      </c>
      <c r="T46" s="77">
        <v>0</v>
      </c>
      <c r="U46" s="78">
        <f t="shared" si="13"/>
        <v>0</v>
      </c>
      <c r="V46" s="77">
        <v>0</v>
      </c>
      <c r="W46" s="78">
        <f t="shared" si="14"/>
        <v>0</v>
      </c>
    </row>
    <row r="47" spans="1:23" x14ac:dyDescent="0.2">
      <c r="A47" s="433" t="s">
        <v>339</v>
      </c>
      <c r="B47" s="433"/>
      <c r="C47" s="433"/>
      <c r="D47" s="433"/>
      <c r="E47" s="433"/>
      <c r="F47" s="433"/>
      <c r="G47" s="8">
        <v>39</v>
      </c>
      <c r="H47" s="77">
        <v>0</v>
      </c>
      <c r="I47" s="77">
        <v>0</v>
      </c>
      <c r="J47" s="77">
        <v>0</v>
      </c>
      <c r="K47" s="77">
        <v>0</v>
      </c>
      <c r="L47" s="77">
        <v>0</v>
      </c>
      <c r="M47" s="77">
        <v>0</v>
      </c>
      <c r="N47" s="77">
        <v>0</v>
      </c>
      <c r="O47" s="77">
        <v>0</v>
      </c>
      <c r="P47" s="77">
        <v>0</v>
      </c>
      <c r="Q47" s="77">
        <v>0</v>
      </c>
      <c r="R47" s="77">
        <v>0</v>
      </c>
      <c r="S47" s="77">
        <v>0</v>
      </c>
      <c r="T47" s="77">
        <v>0</v>
      </c>
      <c r="U47" s="78">
        <f t="shared" si="13"/>
        <v>0</v>
      </c>
      <c r="V47" s="77">
        <v>0</v>
      </c>
      <c r="W47" s="78">
        <f t="shared" si="14"/>
        <v>0</v>
      </c>
    </row>
    <row r="48" spans="1:23" x14ac:dyDescent="0.2">
      <c r="A48" s="433" t="s">
        <v>340</v>
      </c>
      <c r="B48" s="433"/>
      <c r="C48" s="433"/>
      <c r="D48" s="433"/>
      <c r="E48" s="433"/>
      <c r="F48" s="433"/>
      <c r="G48" s="8">
        <v>40</v>
      </c>
      <c r="H48" s="81">
        <v>0</v>
      </c>
      <c r="I48" s="81">
        <v>0</v>
      </c>
      <c r="J48" s="81">
        <v>0</v>
      </c>
      <c r="K48" s="81">
        <v>0</v>
      </c>
      <c r="L48" s="81">
        <v>0</v>
      </c>
      <c r="M48" s="81">
        <v>0</v>
      </c>
      <c r="N48" s="77">
        <v>0</v>
      </c>
      <c r="O48" s="77">
        <v>0</v>
      </c>
      <c r="P48" s="77">
        <v>216991</v>
      </c>
      <c r="Q48" s="77">
        <v>0</v>
      </c>
      <c r="R48" s="77">
        <v>0</v>
      </c>
      <c r="S48" s="77">
        <v>0</v>
      </c>
      <c r="T48" s="77">
        <v>0</v>
      </c>
      <c r="U48" s="78">
        <f t="shared" si="13"/>
        <v>216991</v>
      </c>
      <c r="V48" s="77">
        <v>0</v>
      </c>
      <c r="W48" s="78">
        <f t="shared" si="14"/>
        <v>216991</v>
      </c>
    </row>
    <row r="49" spans="1:23" ht="24" customHeight="1" x14ac:dyDescent="0.2">
      <c r="A49" s="433" t="s">
        <v>356</v>
      </c>
      <c r="B49" s="433"/>
      <c r="C49" s="433"/>
      <c r="D49" s="433"/>
      <c r="E49" s="433"/>
      <c r="F49" s="433"/>
      <c r="G49" s="8">
        <v>41</v>
      </c>
      <c r="H49" s="77">
        <v>0</v>
      </c>
      <c r="I49" s="77">
        <v>0</v>
      </c>
      <c r="J49" s="77">
        <v>0</v>
      </c>
      <c r="K49" s="77">
        <v>0</v>
      </c>
      <c r="L49" s="77">
        <v>0</v>
      </c>
      <c r="M49" s="77">
        <v>0</v>
      </c>
      <c r="N49" s="77">
        <v>0</v>
      </c>
      <c r="O49" s="77">
        <v>0</v>
      </c>
      <c r="P49" s="77">
        <v>0</v>
      </c>
      <c r="Q49" s="77">
        <v>0</v>
      </c>
      <c r="R49" s="77">
        <v>0</v>
      </c>
      <c r="S49" s="77">
        <v>0</v>
      </c>
      <c r="T49" s="77">
        <v>0</v>
      </c>
      <c r="U49" s="78">
        <f>H49+I49+J49+K49-L49+M49+N49+O49+P49+Q49+R49+S49+T49</f>
        <v>0</v>
      </c>
      <c r="V49" s="77">
        <v>0</v>
      </c>
      <c r="W49" s="78">
        <f t="shared" si="14"/>
        <v>0</v>
      </c>
    </row>
    <row r="50" spans="1:23" ht="26.25" customHeight="1" x14ac:dyDescent="0.2">
      <c r="A50" s="433" t="s">
        <v>342</v>
      </c>
      <c r="B50" s="433"/>
      <c r="C50" s="433"/>
      <c r="D50" s="433"/>
      <c r="E50" s="433"/>
      <c r="F50" s="433"/>
      <c r="G50" s="8">
        <v>42</v>
      </c>
      <c r="H50" s="77">
        <v>0</v>
      </c>
      <c r="I50" s="77">
        <v>0</v>
      </c>
      <c r="J50" s="77">
        <v>0</v>
      </c>
      <c r="K50" s="77">
        <v>0</v>
      </c>
      <c r="L50" s="77">
        <v>0</v>
      </c>
      <c r="M50" s="77">
        <v>0</v>
      </c>
      <c r="N50" s="77">
        <v>0</v>
      </c>
      <c r="O50" s="77">
        <v>0</v>
      </c>
      <c r="P50" s="77">
        <v>0</v>
      </c>
      <c r="Q50" s="77">
        <v>0</v>
      </c>
      <c r="R50" s="77">
        <v>0</v>
      </c>
      <c r="S50" s="77">
        <v>0</v>
      </c>
      <c r="T50" s="77">
        <v>0</v>
      </c>
      <c r="U50" s="78">
        <f t="shared" si="13"/>
        <v>0</v>
      </c>
      <c r="V50" s="77">
        <v>0</v>
      </c>
      <c r="W50" s="78">
        <f t="shared" si="14"/>
        <v>0</v>
      </c>
    </row>
    <row r="51" spans="1:23" ht="22.5" customHeight="1" x14ac:dyDescent="0.2">
      <c r="A51" s="433" t="s">
        <v>357</v>
      </c>
      <c r="B51" s="433"/>
      <c r="C51" s="433"/>
      <c r="D51" s="433"/>
      <c r="E51" s="433"/>
      <c r="F51" s="433"/>
      <c r="G51" s="8">
        <v>43</v>
      </c>
      <c r="H51" s="77">
        <v>0</v>
      </c>
      <c r="I51" s="77">
        <v>0</v>
      </c>
      <c r="J51" s="77">
        <v>0</v>
      </c>
      <c r="K51" s="77">
        <v>0</v>
      </c>
      <c r="L51" s="77">
        <v>0</v>
      </c>
      <c r="M51" s="77">
        <v>0</v>
      </c>
      <c r="N51" s="77">
        <v>0</v>
      </c>
      <c r="O51" s="77">
        <v>0</v>
      </c>
      <c r="P51" s="77">
        <v>0</v>
      </c>
      <c r="Q51" s="77">
        <v>0</v>
      </c>
      <c r="R51" s="77">
        <v>0</v>
      </c>
      <c r="S51" s="77">
        <v>0</v>
      </c>
      <c r="T51" s="77">
        <v>0</v>
      </c>
      <c r="U51" s="78">
        <f t="shared" si="13"/>
        <v>0</v>
      </c>
      <c r="V51" s="77">
        <v>0</v>
      </c>
      <c r="W51" s="78">
        <f t="shared" si="14"/>
        <v>0</v>
      </c>
    </row>
    <row r="52" spans="1:23" x14ac:dyDescent="0.2">
      <c r="A52" s="433" t="s">
        <v>344</v>
      </c>
      <c r="B52" s="433"/>
      <c r="C52" s="433"/>
      <c r="D52" s="433"/>
      <c r="E52" s="433"/>
      <c r="F52" s="433"/>
      <c r="G52" s="8">
        <v>44</v>
      </c>
      <c r="H52" s="77">
        <v>0</v>
      </c>
      <c r="I52" s="77">
        <v>0</v>
      </c>
      <c r="J52" s="77">
        <v>0</v>
      </c>
      <c r="K52" s="77">
        <v>0</v>
      </c>
      <c r="L52" s="77">
        <v>39396089</v>
      </c>
      <c r="M52" s="77">
        <v>0</v>
      </c>
      <c r="N52" s="77">
        <v>0</v>
      </c>
      <c r="O52" s="77">
        <v>0</v>
      </c>
      <c r="P52" s="77">
        <v>0</v>
      </c>
      <c r="Q52" s="77">
        <v>0</v>
      </c>
      <c r="R52" s="77">
        <v>0</v>
      </c>
      <c r="S52" s="77">
        <v>0</v>
      </c>
      <c r="T52" s="77">
        <v>0</v>
      </c>
      <c r="U52" s="78">
        <f t="shared" si="13"/>
        <v>-39396089</v>
      </c>
      <c r="V52" s="77">
        <v>0</v>
      </c>
      <c r="W52" s="78">
        <f t="shared" si="14"/>
        <v>-39396089</v>
      </c>
    </row>
    <row r="53" spans="1:23" x14ac:dyDescent="0.2">
      <c r="A53" s="433" t="s">
        <v>345</v>
      </c>
      <c r="B53" s="433"/>
      <c r="C53" s="433"/>
      <c r="D53" s="433"/>
      <c r="E53" s="433"/>
      <c r="F53" s="433"/>
      <c r="G53" s="8">
        <v>45</v>
      </c>
      <c r="H53" s="77">
        <v>0</v>
      </c>
      <c r="I53" s="77">
        <v>406280</v>
      </c>
      <c r="J53" s="77">
        <v>0</v>
      </c>
      <c r="K53" s="77">
        <v>0</v>
      </c>
      <c r="L53" s="77">
        <v>-1096972</v>
      </c>
      <c r="M53" s="77">
        <v>0</v>
      </c>
      <c r="N53" s="77">
        <v>0</v>
      </c>
      <c r="O53" s="77">
        <v>0</v>
      </c>
      <c r="P53" s="77">
        <v>0</v>
      </c>
      <c r="Q53" s="77">
        <v>0</v>
      </c>
      <c r="R53" s="77">
        <v>0</v>
      </c>
      <c r="S53" s="77">
        <v>-122586614</v>
      </c>
      <c r="T53" s="77">
        <v>0</v>
      </c>
      <c r="U53" s="78">
        <f t="shared" si="13"/>
        <v>-121083362</v>
      </c>
      <c r="V53" s="77">
        <v>0</v>
      </c>
      <c r="W53" s="78">
        <f t="shared" si="14"/>
        <v>-121083362</v>
      </c>
    </row>
    <row r="54" spans="1:23" x14ac:dyDescent="0.2">
      <c r="A54" s="433" t="s">
        <v>346</v>
      </c>
      <c r="B54" s="433"/>
      <c r="C54" s="433"/>
      <c r="D54" s="433"/>
      <c r="E54" s="433"/>
      <c r="F54" s="433"/>
      <c r="G54" s="8">
        <v>46</v>
      </c>
      <c r="H54" s="77">
        <v>0</v>
      </c>
      <c r="I54" s="77">
        <v>0</v>
      </c>
      <c r="J54" s="77">
        <v>0</v>
      </c>
      <c r="K54" s="77">
        <v>0</v>
      </c>
      <c r="L54" s="77">
        <v>0</v>
      </c>
      <c r="M54" s="77">
        <v>0</v>
      </c>
      <c r="N54" s="77">
        <v>0</v>
      </c>
      <c r="O54" s="77">
        <v>0</v>
      </c>
      <c r="P54" s="77">
        <v>0</v>
      </c>
      <c r="Q54" s="77">
        <v>0</v>
      </c>
      <c r="R54" s="77">
        <v>0</v>
      </c>
      <c r="S54" s="77">
        <v>0</v>
      </c>
      <c r="T54" s="77">
        <v>0</v>
      </c>
      <c r="U54" s="78">
        <f t="shared" si="13"/>
        <v>0</v>
      </c>
      <c r="V54" s="77">
        <v>0</v>
      </c>
      <c r="W54" s="78">
        <f t="shared" si="14"/>
        <v>0</v>
      </c>
    </row>
    <row r="55" spans="1:23" x14ac:dyDescent="0.2">
      <c r="A55" s="433" t="s">
        <v>347</v>
      </c>
      <c r="B55" s="433"/>
      <c r="C55" s="433"/>
      <c r="D55" s="433"/>
      <c r="E55" s="433"/>
      <c r="F55" s="433"/>
      <c r="G55" s="8">
        <v>47</v>
      </c>
      <c r="H55" s="77">
        <v>0</v>
      </c>
      <c r="I55" s="77">
        <v>0</v>
      </c>
      <c r="J55" s="77">
        <v>0</v>
      </c>
      <c r="K55" s="77">
        <v>40000000</v>
      </c>
      <c r="L55" s="77">
        <v>0</v>
      </c>
      <c r="M55" s="77">
        <v>0</v>
      </c>
      <c r="N55" s="77">
        <v>0</v>
      </c>
      <c r="O55" s="77">
        <v>0</v>
      </c>
      <c r="P55" s="77">
        <v>0</v>
      </c>
      <c r="Q55" s="77">
        <v>0</v>
      </c>
      <c r="R55" s="77">
        <v>0</v>
      </c>
      <c r="S55" s="77">
        <v>199279476</v>
      </c>
      <c r="T55" s="77">
        <v>-239279476</v>
      </c>
      <c r="U55" s="78">
        <f t="shared" si="13"/>
        <v>0</v>
      </c>
      <c r="V55" s="77">
        <v>0</v>
      </c>
      <c r="W55" s="78">
        <f t="shared" si="14"/>
        <v>0</v>
      </c>
    </row>
    <row r="56" spans="1:23" x14ac:dyDescent="0.2">
      <c r="A56" s="433" t="s">
        <v>348</v>
      </c>
      <c r="B56" s="433"/>
      <c r="C56" s="433"/>
      <c r="D56" s="433"/>
      <c r="E56" s="433"/>
      <c r="F56" s="433"/>
      <c r="G56" s="8">
        <v>48</v>
      </c>
      <c r="H56" s="77">
        <v>0</v>
      </c>
      <c r="I56" s="77">
        <v>0</v>
      </c>
      <c r="J56" s="77">
        <v>0</v>
      </c>
      <c r="K56" s="77">
        <v>0</v>
      </c>
      <c r="L56" s="77">
        <v>0</v>
      </c>
      <c r="M56" s="77">
        <v>0</v>
      </c>
      <c r="N56" s="77">
        <v>0</v>
      </c>
      <c r="O56" s="77">
        <v>0</v>
      </c>
      <c r="P56" s="77">
        <v>0</v>
      </c>
      <c r="Q56" s="77">
        <v>0</v>
      </c>
      <c r="R56" s="77">
        <v>0</v>
      </c>
      <c r="S56" s="77">
        <v>0</v>
      </c>
      <c r="T56" s="77">
        <v>0</v>
      </c>
      <c r="U56" s="78">
        <f t="shared" si="13"/>
        <v>0</v>
      </c>
      <c r="V56" s="77">
        <v>0</v>
      </c>
      <c r="W56" s="78">
        <f t="shared" si="14"/>
        <v>0</v>
      </c>
    </row>
    <row r="57" spans="1:23" ht="24" customHeight="1" x14ac:dyDescent="0.2">
      <c r="A57" s="451" t="s">
        <v>383</v>
      </c>
      <c r="B57" s="451"/>
      <c r="C57" s="451"/>
      <c r="D57" s="451"/>
      <c r="E57" s="451"/>
      <c r="F57" s="451"/>
      <c r="G57" s="10">
        <v>49</v>
      </c>
      <c r="H57" s="80">
        <f>SUM(H38:H56)</f>
        <v>1672021210</v>
      </c>
      <c r="I57" s="80">
        <f t="shared" ref="I57:W57" si="15">SUM(I38:I56)</f>
        <v>5710563</v>
      </c>
      <c r="J57" s="80">
        <f t="shared" si="15"/>
        <v>83601061</v>
      </c>
      <c r="K57" s="80">
        <f t="shared" si="15"/>
        <v>136815284</v>
      </c>
      <c r="L57" s="80">
        <f t="shared" si="15"/>
        <v>124418266</v>
      </c>
      <c r="M57" s="80">
        <f t="shared" si="15"/>
        <v>0</v>
      </c>
      <c r="N57" s="80">
        <f t="shared" si="15"/>
        <v>0</v>
      </c>
      <c r="O57" s="80">
        <f t="shared" si="15"/>
        <v>0</v>
      </c>
      <c r="P57" s="80">
        <f t="shared" si="15"/>
        <v>61473</v>
      </c>
      <c r="Q57" s="80">
        <f t="shared" si="15"/>
        <v>0</v>
      </c>
      <c r="R57" s="80">
        <f t="shared" si="15"/>
        <v>0</v>
      </c>
      <c r="S57" s="80">
        <f t="shared" si="15"/>
        <v>539646072</v>
      </c>
      <c r="T57" s="80">
        <f t="shared" si="15"/>
        <v>377006905</v>
      </c>
      <c r="U57" s="80">
        <f t="shared" si="15"/>
        <v>2690444302</v>
      </c>
      <c r="V57" s="80">
        <f t="shared" si="15"/>
        <v>0</v>
      </c>
      <c r="W57" s="80">
        <f t="shared" si="15"/>
        <v>2690444302</v>
      </c>
    </row>
    <row r="58" spans="1:23" x14ac:dyDescent="0.2">
      <c r="A58" s="452" t="s">
        <v>349</v>
      </c>
      <c r="B58" s="453"/>
      <c r="C58" s="453"/>
      <c r="D58" s="453"/>
      <c r="E58" s="453"/>
      <c r="F58" s="453"/>
      <c r="G58" s="453"/>
      <c r="H58" s="453"/>
      <c r="I58" s="453"/>
      <c r="J58" s="453"/>
      <c r="K58" s="453"/>
      <c r="L58" s="453"/>
      <c r="M58" s="453"/>
      <c r="N58" s="453"/>
      <c r="O58" s="453"/>
      <c r="P58" s="453"/>
      <c r="Q58" s="453"/>
      <c r="R58" s="453"/>
      <c r="S58" s="453"/>
      <c r="T58" s="453"/>
      <c r="U58" s="453"/>
      <c r="V58" s="453"/>
      <c r="W58" s="453"/>
    </row>
    <row r="59" spans="1:23" ht="31.5" customHeight="1" x14ac:dyDescent="0.2">
      <c r="A59" s="454" t="s">
        <v>358</v>
      </c>
      <c r="B59" s="454"/>
      <c r="C59" s="454"/>
      <c r="D59" s="454"/>
      <c r="E59" s="454"/>
      <c r="F59" s="454"/>
      <c r="G59" s="9">
        <v>50</v>
      </c>
      <c r="H59" s="79">
        <f>SUM(H40:H48)</f>
        <v>0</v>
      </c>
      <c r="I59" s="79">
        <f t="shared" ref="I59:W59" si="16">SUM(I40:I48)</f>
        <v>0</v>
      </c>
      <c r="J59" s="79">
        <f t="shared" si="16"/>
        <v>0</v>
      </c>
      <c r="K59" s="79">
        <f t="shared" si="16"/>
        <v>0</v>
      </c>
      <c r="L59" s="79">
        <f t="shared" si="16"/>
        <v>0</v>
      </c>
      <c r="M59" s="79">
        <f t="shared" si="16"/>
        <v>0</v>
      </c>
      <c r="N59" s="79">
        <f t="shared" si="16"/>
        <v>0</v>
      </c>
      <c r="O59" s="79">
        <f t="shared" si="16"/>
        <v>0</v>
      </c>
      <c r="P59" s="79">
        <f t="shared" si="16"/>
        <v>-843809</v>
      </c>
      <c r="Q59" s="79">
        <f t="shared" si="16"/>
        <v>0</v>
      </c>
      <c r="R59" s="79">
        <f t="shared" si="16"/>
        <v>0</v>
      </c>
      <c r="S59" s="79">
        <f t="shared" si="16"/>
        <v>0</v>
      </c>
      <c r="T59" s="79">
        <f t="shared" si="16"/>
        <v>0</v>
      </c>
      <c r="U59" s="79">
        <f t="shared" si="16"/>
        <v>-843809</v>
      </c>
      <c r="V59" s="79">
        <f t="shared" si="16"/>
        <v>0</v>
      </c>
      <c r="W59" s="79">
        <f t="shared" si="16"/>
        <v>-843809</v>
      </c>
    </row>
    <row r="60" spans="1:23" ht="27.75" customHeight="1" x14ac:dyDescent="0.2">
      <c r="A60" s="454" t="s">
        <v>359</v>
      </c>
      <c r="B60" s="454"/>
      <c r="C60" s="454"/>
      <c r="D60" s="454"/>
      <c r="E60" s="454"/>
      <c r="F60" s="454"/>
      <c r="G60" s="9">
        <v>51</v>
      </c>
      <c r="H60" s="79">
        <f>H39+H59</f>
        <v>0</v>
      </c>
      <c r="I60" s="79">
        <f t="shared" ref="I60:W60" si="17">I39+I59</f>
        <v>0</v>
      </c>
      <c r="J60" s="79">
        <f t="shared" si="17"/>
        <v>0</v>
      </c>
      <c r="K60" s="79">
        <f t="shared" si="17"/>
        <v>0</v>
      </c>
      <c r="L60" s="79">
        <f t="shared" si="17"/>
        <v>0</v>
      </c>
      <c r="M60" s="79">
        <f t="shared" si="17"/>
        <v>0</v>
      </c>
      <c r="N60" s="79">
        <f t="shared" si="17"/>
        <v>0</v>
      </c>
      <c r="O60" s="79">
        <f t="shared" si="17"/>
        <v>0</v>
      </c>
      <c r="P60" s="79">
        <f t="shared" si="17"/>
        <v>-843809</v>
      </c>
      <c r="Q60" s="79">
        <f t="shared" si="17"/>
        <v>0</v>
      </c>
      <c r="R60" s="79">
        <f t="shared" si="17"/>
        <v>0</v>
      </c>
      <c r="S60" s="79">
        <f t="shared" si="17"/>
        <v>0</v>
      </c>
      <c r="T60" s="79">
        <f t="shared" si="17"/>
        <v>377006905</v>
      </c>
      <c r="U60" s="79">
        <f t="shared" si="17"/>
        <v>376163096</v>
      </c>
      <c r="V60" s="79">
        <f t="shared" si="17"/>
        <v>0</v>
      </c>
      <c r="W60" s="79">
        <f t="shared" si="17"/>
        <v>376163096</v>
      </c>
    </row>
    <row r="61" spans="1:23" ht="29.25" customHeight="1" x14ac:dyDescent="0.2">
      <c r="A61" s="455" t="s">
        <v>360</v>
      </c>
      <c r="B61" s="455"/>
      <c r="C61" s="455"/>
      <c r="D61" s="455"/>
      <c r="E61" s="455"/>
      <c r="F61" s="455"/>
      <c r="G61" s="10">
        <v>52</v>
      </c>
      <c r="H61" s="80">
        <f>SUM(H49:H56)</f>
        <v>0</v>
      </c>
      <c r="I61" s="80">
        <f t="shared" ref="I61:W61" si="18">SUM(I49:I56)</f>
        <v>406280</v>
      </c>
      <c r="J61" s="80">
        <f t="shared" si="18"/>
        <v>0</v>
      </c>
      <c r="K61" s="80">
        <f t="shared" si="18"/>
        <v>40000000</v>
      </c>
      <c r="L61" s="80">
        <f t="shared" si="18"/>
        <v>38299117</v>
      </c>
      <c r="M61" s="80">
        <f t="shared" si="18"/>
        <v>0</v>
      </c>
      <c r="N61" s="80">
        <f t="shared" si="18"/>
        <v>0</v>
      </c>
      <c r="O61" s="80">
        <f t="shared" si="18"/>
        <v>0</v>
      </c>
      <c r="P61" s="80">
        <f t="shared" si="18"/>
        <v>0</v>
      </c>
      <c r="Q61" s="80">
        <f t="shared" si="18"/>
        <v>0</v>
      </c>
      <c r="R61" s="80">
        <f t="shared" si="18"/>
        <v>0</v>
      </c>
      <c r="S61" s="80">
        <f t="shared" si="18"/>
        <v>76692862</v>
      </c>
      <c r="T61" s="80">
        <f t="shared" si="18"/>
        <v>-239279476</v>
      </c>
      <c r="U61" s="80">
        <f t="shared" si="18"/>
        <v>-160479451</v>
      </c>
      <c r="V61" s="80">
        <f t="shared" si="18"/>
        <v>0</v>
      </c>
      <c r="W61" s="80">
        <f t="shared" si="18"/>
        <v>-160479451</v>
      </c>
    </row>
  </sheetData>
  <sheetProtection algorithmName="SHA-512" hashValue="CSrzCGxcho7JIBZMKpwZSkumRAn3NAu17nZRxw0PW4xdApEfQQiWoHLJ8uKEnCoga2zzp9YEYSwEwRuPngGQEA==" saltValue="GM+AJjT+V5tW/GBgDMX3eg=="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formula1>9999999999</formula1>
    </dataValidation>
  </dataValidations>
  <pageMargins left="0.74803149606299213" right="0.74803149606299213" top="0.98425196850393704" bottom="0.98425196850393704" header="0.51181102362204722" footer="0.51181102362204722"/>
  <pageSetup paperSize="9" scale="62" fitToHeight="2"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3"/>
  <sheetViews>
    <sheetView tabSelected="1" workbookViewId="0">
      <selection activeCell="I22" sqref="I22"/>
    </sheetView>
  </sheetViews>
  <sheetFormatPr defaultRowHeight="12.75" x14ac:dyDescent="0.2"/>
  <cols>
    <col min="1" max="1" width="42.5703125" customWidth="1"/>
    <col min="2" max="2" width="14.42578125" customWidth="1"/>
    <col min="3" max="3" width="11.42578125" customWidth="1"/>
    <col min="4" max="4" width="11.28515625" customWidth="1"/>
    <col min="5" max="5" width="13.7109375" customWidth="1"/>
    <col min="6" max="6" width="9.42578125" customWidth="1"/>
    <col min="7" max="7" width="63.7109375" customWidth="1"/>
    <col min="9" max="9" width="30.85546875" customWidth="1"/>
    <col min="10" max="10" width="11.28515625" customWidth="1"/>
    <col min="11" max="11" width="12.7109375" customWidth="1"/>
    <col min="12" max="12" width="13.28515625" customWidth="1"/>
    <col min="13" max="13" width="11.28515625" customWidth="1"/>
    <col min="14" max="14" width="9.5703125" customWidth="1"/>
    <col min="15" max="15" width="65" customWidth="1"/>
  </cols>
  <sheetData>
    <row r="1" spans="1:16" ht="12.75" customHeight="1" x14ac:dyDescent="0.2">
      <c r="A1" s="477" t="s">
        <v>701</v>
      </c>
      <c r="B1" s="477"/>
      <c r="C1" s="477"/>
      <c r="D1" s="477"/>
      <c r="E1" s="477"/>
      <c r="F1" s="477"/>
      <c r="G1" s="477"/>
      <c r="H1" s="165"/>
      <c r="I1" s="165"/>
      <c r="J1" s="165"/>
      <c r="K1" s="165"/>
      <c r="L1" s="190"/>
      <c r="M1" s="190"/>
      <c r="N1" s="190"/>
      <c r="O1" s="190"/>
      <c r="P1" s="190"/>
    </row>
    <row r="2" spans="1:16" ht="12.75" customHeight="1" x14ac:dyDescent="0.2">
      <c r="A2" s="477"/>
      <c r="B2" s="477"/>
      <c r="C2" s="477"/>
      <c r="D2" s="477"/>
      <c r="E2" s="477"/>
      <c r="F2" s="477"/>
      <c r="G2" s="477"/>
      <c r="H2" s="165"/>
      <c r="I2" s="165"/>
      <c r="J2" s="165"/>
      <c r="K2" s="165"/>
      <c r="L2" s="190"/>
      <c r="M2" s="190"/>
      <c r="N2" s="190"/>
      <c r="O2" s="190"/>
      <c r="P2" s="190"/>
    </row>
    <row r="3" spans="1:16" ht="12.75" customHeight="1" x14ac:dyDescent="0.2">
      <c r="A3" s="477"/>
      <c r="B3" s="477"/>
      <c r="C3" s="477"/>
      <c r="D3" s="477"/>
      <c r="E3" s="477"/>
      <c r="F3" s="477"/>
      <c r="G3" s="477"/>
      <c r="H3" s="165"/>
      <c r="I3" s="165"/>
      <c r="J3" s="165"/>
      <c r="K3" s="165"/>
      <c r="L3" s="190"/>
      <c r="M3" s="190"/>
      <c r="N3" s="190"/>
      <c r="O3" s="190"/>
      <c r="P3" s="190"/>
    </row>
    <row r="4" spans="1:16" ht="12.75" customHeight="1" x14ac:dyDescent="0.2">
      <c r="A4" s="477"/>
      <c r="B4" s="477"/>
      <c r="C4" s="477"/>
      <c r="D4" s="477"/>
      <c r="E4" s="477"/>
      <c r="F4" s="477"/>
      <c r="G4" s="477"/>
      <c r="H4" s="165"/>
      <c r="I4" s="165"/>
      <c r="J4" s="165"/>
      <c r="K4" s="165"/>
      <c r="L4" s="190"/>
      <c r="M4" s="190"/>
      <c r="N4" s="190"/>
      <c r="O4" s="190"/>
      <c r="P4" s="190"/>
    </row>
    <row r="5" spans="1:16" ht="12.75" customHeight="1" x14ac:dyDescent="0.2">
      <c r="A5" s="477"/>
      <c r="B5" s="477"/>
      <c r="C5" s="477"/>
      <c r="D5" s="477"/>
      <c r="E5" s="477"/>
      <c r="F5" s="477"/>
      <c r="G5" s="477"/>
      <c r="H5" s="165"/>
      <c r="I5" s="165"/>
      <c r="J5" s="165"/>
      <c r="K5" s="165"/>
      <c r="L5" s="190"/>
      <c r="M5" s="190"/>
      <c r="N5" s="190"/>
      <c r="O5" s="190"/>
      <c r="P5" s="190"/>
    </row>
    <row r="6" spans="1:16" ht="12.75" customHeight="1" x14ac:dyDescent="0.2">
      <c r="A6" s="477"/>
      <c r="B6" s="477"/>
      <c r="C6" s="477"/>
      <c r="D6" s="477"/>
      <c r="E6" s="477"/>
      <c r="F6" s="477"/>
      <c r="G6" s="477"/>
      <c r="H6" s="165"/>
      <c r="I6" s="165"/>
      <c r="J6" s="165"/>
      <c r="K6" s="165"/>
      <c r="L6" s="190"/>
      <c r="M6" s="190"/>
      <c r="N6" s="190"/>
      <c r="O6" s="190"/>
      <c r="P6" s="190"/>
    </row>
    <row r="7" spans="1:16" ht="12.75" customHeight="1" x14ac:dyDescent="0.2">
      <c r="A7" s="477"/>
      <c r="B7" s="477"/>
      <c r="C7" s="477"/>
      <c r="D7" s="477"/>
      <c r="E7" s="477"/>
      <c r="F7" s="477"/>
      <c r="G7" s="477"/>
      <c r="H7" s="165"/>
      <c r="I7" s="165"/>
      <c r="J7" s="165"/>
      <c r="K7" s="165"/>
      <c r="L7" s="190"/>
      <c r="M7" s="190"/>
      <c r="N7" s="190"/>
      <c r="O7" s="190"/>
      <c r="P7" s="190"/>
    </row>
    <row r="8" spans="1:16" ht="12.75" customHeight="1" x14ac:dyDescent="0.2">
      <c r="A8" s="477"/>
      <c r="B8" s="477"/>
      <c r="C8" s="477"/>
      <c r="D8" s="477"/>
      <c r="E8" s="477"/>
      <c r="F8" s="477"/>
      <c r="G8" s="477"/>
      <c r="H8" s="165"/>
      <c r="I8" s="165"/>
      <c r="J8" s="165"/>
      <c r="K8" s="165"/>
      <c r="L8" s="190"/>
      <c r="M8" s="190"/>
      <c r="N8" s="190"/>
      <c r="O8" s="190"/>
      <c r="P8" s="190"/>
    </row>
    <row r="9" spans="1:16" ht="12.75" customHeight="1" x14ac:dyDescent="0.2">
      <c r="A9" s="477"/>
      <c r="B9" s="477"/>
      <c r="C9" s="477"/>
      <c r="D9" s="477"/>
      <c r="E9" s="477"/>
      <c r="F9" s="477"/>
      <c r="G9" s="477"/>
      <c r="H9" s="165"/>
      <c r="I9" s="165"/>
      <c r="J9" s="165"/>
      <c r="K9" s="165"/>
      <c r="L9" s="190"/>
      <c r="M9" s="190"/>
      <c r="N9" s="190"/>
      <c r="O9" s="190"/>
      <c r="P9" s="190"/>
    </row>
    <row r="10" spans="1:16" ht="12.75" customHeight="1" x14ac:dyDescent="0.2">
      <c r="A10" s="477"/>
      <c r="B10" s="477"/>
      <c r="C10" s="477"/>
      <c r="D10" s="477"/>
      <c r="E10" s="477"/>
      <c r="F10" s="477"/>
      <c r="G10" s="477"/>
      <c r="H10" s="165"/>
      <c r="I10" s="165"/>
      <c r="J10" s="165"/>
      <c r="K10" s="165"/>
      <c r="L10" s="190"/>
      <c r="M10" s="190"/>
      <c r="N10" s="190"/>
      <c r="O10" s="190"/>
      <c r="P10" s="190"/>
    </row>
    <row r="11" spans="1:16" ht="12.75" customHeight="1" x14ac:dyDescent="0.2">
      <c r="A11" s="477"/>
      <c r="B11" s="477"/>
      <c r="C11" s="477"/>
      <c r="D11" s="477"/>
      <c r="E11" s="477"/>
      <c r="F11" s="477"/>
      <c r="G11" s="477"/>
      <c r="H11" s="165"/>
      <c r="I11" s="165"/>
      <c r="J11" s="165"/>
      <c r="K11" s="165"/>
      <c r="L11" s="190"/>
      <c r="M11" s="190"/>
      <c r="N11" s="190"/>
      <c r="O11" s="190"/>
      <c r="P11" s="190"/>
    </row>
    <row r="12" spans="1:16" ht="12.75" customHeight="1" x14ac:dyDescent="0.2">
      <c r="A12" s="477"/>
      <c r="B12" s="477"/>
      <c r="C12" s="477"/>
      <c r="D12" s="477"/>
      <c r="E12" s="477"/>
      <c r="F12" s="477"/>
      <c r="G12" s="477"/>
      <c r="H12" s="165"/>
      <c r="I12" s="165"/>
      <c r="J12" s="165"/>
      <c r="K12" s="165"/>
      <c r="L12" s="190"/>
      <c r="M12" s="190"/>
      <c r="N12" s="190"/>
      <c r="O12" s="190"/>
      <c r="P12" s="190"/>
    </row>
    <row r="13" spans="1:16" ht="12.75" customHeight="1" x14ac:dyDescent="0.2">
      <c r="A13" s="477"/>
      <c r="B13" s="477"/>
      <c r="C13" s="477"/>
      <c r="D13" s="477"/>
      <c r="E13" s="477"/>
      <c r="F13" s="477"/>
      <c r="G13" s="477"/>
      <c r="H13" s="165"/>
      <c r="I13" s="165"/>
      <c r="J13" s="165"/>
      <c r="K13" s="165"/>
      <c r="L13" s="190"/>
      <c r="M13" s="190"/>
      <c r="N13" s="190"/>
      <c r="O13" s="190"/>
      <c r="P13" s="190"/>
    </row>
    <row r="14" spans="1:16" ht="12.75" customHeight="1" x14ac:dyDescent="0.2">
      <c r="A14" s="477"/>
      <c r="B14" s="477"/>
      <c r="C14" s="477"/>
      <c r="D14" s="477"/>
      <c r="E14" s="477"/>
      <c r="F14" s="477"/>
      <c r="G14" s="477"/>
      <c r="H14" s="165"/>
      <c r="I14" s="165"/>
      <c r="J14" s="165"/>
      <c r="K14" s="165"/>
      <c r="L14" s="190"/>
      <c r="M14" s="190"/>
      <c r="N14" s="190"/>
      <c r="O14" s="190"/>
      <c r="P14" s="190"/>
    </row>
    <row r="15" spans="1:16" ht="12.75" customHeight="1" x14ac:dyDescent="0.2">
      <c r="A15" s="477"/>
      <c r="B15" s="477"/>
      <c r="C15" s="477"/>
      <c r="D15" s="477"/>
      <c r="E15" s="477"/>
      <c r="F15" s="477"/>
      <c r="G15" s="477"/>
      <c r="H15" s="165"/>
      <c r="I15" s="165"/>
      <c r="J15" s="165"/>
      <c r="K15" s="165"/>
      <c r="L15" s="190"/>
      <c r="M15" s="190"/>
      <c r="N15" s="190"/>
      <c r="O15" s="190"/>
      <c r="P15" s="190"/>
    </row>
    <row r="16" spans="1:16" ht="12.75" customHeight="1" x14ac:dyDescent="0.2">
      <c r="A16" s="477"/>
      <c r="B16" s="477"/>
      <c r="C16" s="477"/>
      <c r="D16" s="477"/>
      <c r="E16" s="477"/>
      <c r="F16" s="477"/>
      <c r="G16" s="477"/>
      <c r="H16" s="165"/>
      <c r="I16" s="165"/>
      <c r="J16" s="165"/>
      <c r="K16" s="165"/>
      <c r="L16" s="190"/>
      <c r="M16" s="190"/>
      <c r="N16" s="190"/>
      <c r="O16" s="190"/>
      <c r="P16" s="190"/>
    </row>
    <row r="17" spans="1:16" ht="12.75" customHeight="1" x14ac:dyDescent="0.2">
      <c r="A17" s="477"/>
      <c r="B17" s="477"/>
      <c r="C17" s="477"/>
      <c r="D17" s="477"/>
      <c r="E17" s="477"/>
      <c r="F17" s="477"/>
      <c r="G17" s="477"/>
      <c r="H17" s="165"/>
      <c r="I17" s="165"/>
      <c r="J17" s="165"/>
      <c r="K17" s="165"/>
      <c r="L17" s="190"/>
      <c r="M17" s="190"/>
      <c r="N17" s="190"/>
      <c r="O17" s="190"/>
      <c r="P17" s="190"/>
    </row>
    <row r="18" spans="1:16" ht="12.75" customHeight="1" x14ac:dyDescent="0.2">
      <c r="A18" s="477"/>
      <c r="B18" s="477"/>
      <c r="C18" s="477"/>
      <c r="D18" s="477"/>
      <c r="E18" s="477"/>
      <c r="F18" s="477"/>
      <c r="G18" s="477"/>
      <c r="H18" s="165"/>
      <c r="I18" s="165"/>
      <c r="J18" s="165"/>
      <c r="K18" s="165"/>
      <c r="L18" s="190"/>
      <c r="M18" s="190"/>
      <c r="N18" s="190"/>
      <c r="O18" s="190"/>
      <c r="P18" s="190"/>
    </row>
    <row r="19" spans="1:16" ht="12.75" customHeight="1" x14ac:dyDescent="0.2">
      <c r="A19" s="477"/>
      <c r="B19" s="477"/>
      <c r="C19" s="477"/>
      <c r="D19" s="477"/>
      <c r="E19" s="477"/>
      <c r="F19" s="477"/>
      <c r="G19" s="477"/>
      <c r="H19" s="165"/>
      <c r="I19" s="165"/>
      <c r="J19" s="165"/>
      <c r="K19" s="165"/>
      <c r="L19" s="190"/>
      <c r="M19" s="190"/>
      <c r="N19" s="190"/>
      <c r="O19" s="190"/>
      <c r="P19" s="190"/>
    </row>
    <row r="20" spans="1:16" ht="12.75" customHeight="1" x14ac:dyDescent="0.2">
      <c r="A20" s="477"/>
      <c r="B20" s="477"/>
      <c r="C20" s="477"/>
      <c r="D20" s="477"/>
      <c r="E20" s="477"/>
      <c r="F20" s="477"/>
      <c r="G20" s="477"/>
      <c r="H20" s="165"/>
      <c r="I20" s="165"/>
      <c r="J20" s="165"/>
      <c r="K20" s="165"/>
      <c r="L20" s="190"/>
      <c r="M20" s="190"/>
      <c r="N20" s="190"/>
      <c r="O20" s="190"/>
      <c r="P20" s="190"/>
    </row>
    <row r="21" spans="1:16" ht="12.75" customHeight="1" x14ac:dyDescent="0.2">
      <c r="A21" s="482" t="s">
        <v>702</v>
      </c>
      <c r="B21" s="482"/>
      <c r="C21" s="482"/>
      <c r="D21" s="482"/>
      <c r="E21" s="482"/>
      <c r="F21" s="482"/>
      <c r="G21" s="482"/>
      <c r="H21" s="165"/>
      <c r="I21" s="165"/>
      <c r="J21" s="165"/>
      <c r="K21" s="165"/>
      <c r="L21" s="190"/>
      <c r="M21" s="190"/>
      <c r="N21" s="190"/>
      <c r="O21" s="190"/>
      <c r="P21" s="190"/>
    </row>
    <row r="22" spans="1:16" ht="12.75" customHeight="1" x14ac:dyDescent="0.2">
      <c r="A22" s="482"/>
      <c r="B22" s="482"/>
      <c r="C22" s="482"/>
      <c r="D22" s="482"/>
      <c r="E22" s="482"/>
      <c r="F22" s="482"/>
      <c r="G22" s="482"/>
      <c r="H22" s="165"/>
      <c r="I22" s="165"/>
      <c r="J22" s="165"/>
      <c r="K22" s="165"/>
      <c r="L22" s="190"/>
      <c r="M22" s="190"/>
      <c r="N22" s="190"/>
      <c r="O22" s="190"/>
      <c r="P22" s="190"/>
    </row>
    <row r="23" spans="1:16" x14ac:dyDescent="0.2">
      <c r="A23" s="255"/>
      <c r="B23" s="255"/>
      <c r="C23" s="255"/>
      <c r="D23" s="255"/>
      <c r="E23" s="255"/>
      <c r="F23" s="255"/>
      <c r="G23" s="255"/>
      <c r="H23" s="165"/>
      <c r="I23" s="165"/>
      <c r="J23" s="165"/>
      <c r="K23" s="165"/>
      <c r="L23" s="190"/>
      <c r="M23" s="190"/>
      <c r="N23" s="190"/>
      <c r="O23" s="190"/>
      <c r="P23" s="190"/>
    </row>
    <row r="24" spans="1:16" ht="12.75" customHeight="1" x14ac:dyDescent="0.2">
      <c r="A24" s="256" t="s">
        <v>700</v>
      </c>
      <c r="B24" s="255"/>
      <c r="C24" s="255"/>
      <c r="D24" s="255"/>
      <c r="E24" s="255"/>
      <c r="F24" s="255"/>
      <c r="G24" s="255"/>
      <c r="H24" s="165"/>
      <c r="I24" s="165"/>
      <c r="J24" s="165"/>
      <c r="K24" s="165"/>
      <c r="L24" s="190"/>
      <c r="M24" s="190"/>
      <c r="N24" s="190"/>
      <c r="O24" s="190"/>
      <c r="P24" s="190"/>
    </row>
    <row r="25" spans="1:16" ht="12.75" customHeight="1" x14ac:dyDescent="0.2">
      <c r="A25" s="256"/>
      <c r="B25" s="255"/>
      <c r="C25" s="255"/>
      <c r="D25" s="255"/>
      <c r="E25" s="255"/>
      <c r="F25" s="255"/>
      <c r="G25" s="255"/>
      <c r="H25" s="165"/>
      <c r="I25" s="165"/>
      <c r="J25" s="165"/>
      <c r="K25" s="165"/>
      <c r="L25" s="190"/>
      <c r="M25" s="190"/>
      <c r="N25" s="190"/>
      <c r="O25" s="190"/>
      <c r="P25" s="190"/>
    </row>
    <row r="26" spans="1:16" ht="12.75" customHeight="1" x14ac:dyDescent="0.2">
      <c r="A26" s="256"/>
      <c r="B26" s="255"/>
      <c r="C26" s="255"/>
      <c r="D26" s="255"/>
      <c r="E26" s="255"/>
      <c r="F26" s="255"/>
      <c r="G26" s="255"/>
      <c r="H26" s="165"/>
      <c r="I26" s="165"/>
      <c r="J26" s="165"/>
      <c r="K26" s="165"/>
      <c r="L26" s="190"/>
      <c r="M26" s="190"/>
      <c r="N26" s="190"/>
      <c r="O26" s="190"/>
      <c r="P26" s="190"/>
    </row>
    <row r="27" spans="1:16" x14ac:dyDescent="0.2">
      <c r="A27" s="165"/>
      <c r="B27" s="165"/>
      <c r="C27" s="165"/>
      <c r="D27" s="165"/>
      <c r="E27" s="165"/>
      <c r="F27" s="165"/>
      <c r="G27" s="165"/>
      <c r="H27" s="165"/>
      <c r="I27" s="165"/>
      <c r="J27" s="165"/>
      <c r="K27" s="165"/>
      <c r="L27" s="190"/>
      <c r="M27" s="190"/>
      <c r="N27" s="190"/>
      <c r="O27" s="190"/>
      <c r="P27" s="190"/>
    </row>
    <row r="28" spans="1:16" ht="15.75" x14ac:dyDescent="0.25">
      <c r="A28" s="167" t="s">
        <v>554</v>
      </c>
      <c r="B28" s="168"/>
      <c r="C28" s="168"/>
      <c r="D28" s="168"/>
      <c r="E28" s="124"/>
      <c r="F28" s="169"/>
      <c r="G28" s="169"/>
      <c r="H28" s="190"/>
      <c r="I28" s="190"/>
      <c r="J28" s="190"/>
      <c r="K28" s="190"/>
      <c r="L28" s="190"/>
      <c r="M28" s="190"/>
      <c r="N28" s="190"/>
      <c r="O28" s="190"/>
      <c r="P28" s="190"/>
    </row>
    <row r="29" spans="1:16" x14ac:dyDescent="0.2">
      <c r="A29" s="121"/>
      <c r="B29" s="168"/>
      <c r="C29" s="168"/>
      <c r="D29" s="168"/>
      <c r="E29" s="124"/>
      <c r="F29" s="169"/>
      <c r="G29" s="169"/>
      <c r="H29" s="190"/>
      <c r="I29" s="190"/>
      <c r="J29" s="190"/>
      <c r="K29" s="190"/>
      <c r="L29" s="190"/>
      <c r="M29" s="190"/>
      <c r="N29" s="190"/>
      <c r="O29" s="190"/>
    </row>
    <row r="30" spans="1:16" x14ac:dyDescent="0.2">
      <c r="A30" s="469" t="s">
        <v>448</v>
      </c>
      <c r="B30" s="469"/>
      <c r="C30" s="469"/>
      <c r="D30" s="469"/>
      <c r="E30" s="469"/>
      <c r="F30" s="469"/>
      <c r="G30" s="469"/>
      <c r="H30" s="190"/>
      <c r="I30" s="190"/>
      <c r="J30" s="190"/>
      <c r="K30" s="190"/>
      <c r="L30" s="190"/>
      <c r="M30" s="190"/>
      <c r="N30" s="190"/>
      <c r="O30" s="190"/>
    </row>
    <row r="31" spans="1:16" ht="13.5" thickBot="1" x14ac:dyDescent="0.25">
      <c r="A31" s="170"/>
      <c r="B31" s="170"/>
      <c r="C31" s="170"/>
      <c r="D31" s="170"/>
      <c r="E31" s="170"/>
      <c r="F31" s="170"/>
      <c r="G31" s="170"/>
      <c r="H31" s="190"/>
      <c r="I31" s="190"/>
      <c r="J31" s="190"/>
      <c r="K31" s="190"/>
      <c r="L31" s="190"/>
      <c r="M31" s="190"/>
      <c r="N31" s="190"/>
      <c r="O31" s="190"/>
    </row>
    <row r="32" spans="1:16" ht="48" x14ac:dyDescent="0.2">
      <c r="A32" s="171" t="s">
        <v>555</v>
      </c>
      <c r="B32" s="172" t="s">
        <v>516</v>
      </c>
      <c r="C32" s="172" t="s">
        <v>517</v>
      </c>
      <c r="D32" s="172" t="s">
        <v>556</v>
      </c>
      <c r="E32" s="172" t="s">
        <v>519</v>
      </c>
      <c r="F32" s="172" t="s">
        <v>453</v>
      </c>
      <c r="G32" s="173" t="s">
        <v>454</v>
      </c>
      <c r="H32" s="190"/>
      <c r="I32" s="190"/>
      <c r="J32" s="190"/>
      <c r="K32" s="190"/>
      <c r="L32" s="190"/>
      <c r="M32" s="190"/>
      <c r="N32" s="190"/>
      <c r="O32" s="190"/>
    </row>
    <row r="33" spans="1:15" ht="60" x14ac:dyDescent="0.2">
      <c r="A33" s="150" t="s">
        <v>520</v>
      </c>
      <c r="B33" s="151" t="s">
        <v>456</v>
      </c>
      <c r="C33" s="164" t="s">
        <v>557</v>
      </c>
      <c r="D33" s="152">
        <f>SUM(D34:D38)</f>
        <v>5186667</v>
      </c>
      <c r="E33" s="152">
        <f>SUM(E34:E38)</f>
        <v>5186667</v>
      </c>
      <c r="F33" s="152">
        <f t="shared" ref="F33:F38" si="0">+E33-D33</f>
        <v>0</v>
      </c>
      <c r="G33" s="153"/>
      <c r="H33" s="190"/>
      <c r="I33" s="190"/>
      <c r="J33" s="190"/>
      <c r="K33" s="190"/>
      <c r="L33" s="190"/>
      <c r="M33" s="190"/>
      <c r="N33" s="190"/>
      <c r="O33" s="190"/>
    </row>
    <row r="34" spans="1:15" x14ac:dyDescent="0.2">
      <c r="A34" s="138" t="s">
        <v>457</v>
      </c>
      <c r="B34" s="143" t="s">
        <v>458</v>
      </c>
      <c r="C34" s="143" t="s">
        <v>522</v>
      </c>
      <c r="D34" s="140">
        <v>54104</v>
      </c>
      <c r="E34" s="140">
        <v>54104</v>
      </c>
      <c r="F34" s="140">
        <f t="shared" si="0"/>
        <v>0</v>
      </c>
      <c r="G34" s="141"/>
      <c r="H34" s="190"/>
      <c r="I34" s="190"/>
      <c r="J34" s="190"/>
      <c r="K34" s="190"/>
      <c r="L34" s="190"/>
      <c r="M34" s="190"/>
      <c r="N34" s="190"/>
      <c r="O34" s="190"/>
    </row>
    <row r="35" spans="1:15" ht="69" customHeight="1" x14ac:dyDescent="0.2">
      <c r="A35" s="142" t="s">
        <v>459</v>
      </c>
      <c r="B35" s="139" t="s">
        <v>460</v>
      </c>
      <c r="C35" s="139" t="s">
        <v>558</v>
      </c>
      <c r="D35" s="140">
        <v>4247237</v>
      </c>
      <c r="E35" s="140">
        <f>+D35</f>
        <v>4247237</v>
      </c>
      <c r="F35" s="140">
        <f t="shared" si="0"/>
        <v>0</v>
      </c>
      <c r="G35" s="144" t="s">
        <v>559</v>
      </c>
      <c r="H35" s="190"/>
      <c r="I35" s="190"/>
      <c r="J35" s="190"/>
      <c r="K35" s="190"/>
      <c r="L35" s="190"/>
      <c r="M35" s="190"/>
      <c r="N35" s="190"/>
      <c r="O35" s="190"/>
    </row>
    <row r="36" spans="1:15" ht="78" customHeight="1" x14ac:dyDescent="0.2">
      <c r="A36" s="142" t="s">
        <v>461</v>
      </c>
      <c r="B36" s="139" t="s">
        <v>462</v>
      </c>
      <c r="C36" s="139" t="s">
        <v>560</v>
      </c>
      <c r="D36" s="140">
        <v>774968</v>
      </c>
      <c r="E36" s="140">
        <v>774968</v>
      </c>
      <c r="F36" s="140">
        <f t="shared" si="0"/>
        <v>0</v>
      </c>
      <c r="G36" s="144" t="s">
        <v>561</v>
      </c>
      <c r="H36" s="190"/>
      <c r="I36" s="190"/>
      <c r="J36" s="190"/>
      <c r="K36" s="190"/>
      <c r="L36" s="190"/>
      <c r="M36" s="190"/>
      <c r="N36" s="190"/>
      <c r="O36" s="190"/>
    </row>
    <row r="37" spans="1:15" ht="33" customHeight="1" x14ac:dyDescent="0.2">
      <c r="A37" s="138" t="s">
        <v>464</v>
      </c>
      <c r="B37" s="143" t="s">
        <v>465</v>
      </c>
      <c r="C37" s="139" t="s">
        <v>527</v>
      </c>
      <c r="D37" s="140">
        <v>0</v>
      </c>
      <c r="E37" s="140">
        <v>0</v>
      </c>
      <c r="F37" s="140">
        <f t="shared" si="0"/>
        <v>0</v>
      </c>
      <c r="G37" s="144"/>
      <c r="H37" s="190"/>
      <c r="I37" s="190"/>
      <c r="J37" s="190"/>
      <c r="K37" s="190"/>
      <c r="L37" s="190"/>
      <c r="M37" s="190"/>
      <c r="N37" s="190"/>
      <c r="O37" s="190"/>
    </row>
    <row r="38" spans="1:15" x14ac:dyDescent="0.2">
      <c r="A38" s="138" t="s">
        <v>466</v>
      </c>
      <c r="B38" s="143" t="s">
        <v>467</v>
      </c>
      <c r="C38" s="143" t="s">
        <v>528</v>
      </c>
      <c r="D38" s="140">
        <v>110358</v>
      </c>
      <c r="E38" s="204">
        <v>110358</v>
      </c>
      <c r="F38" s="204">
        <f t="shared" si="0"/>
        <v>0</v>
      </c>
      <c r="G38" s="144"/>
      <c r="H38" s="190"/>
      <c r="I38" s="190"/>
      <c r="J38" s="190"/>
      <c r="K38" s="190"/>
      <c r="L38" s="190"/>
      <c r="M38" s="190"/>
      <c r="N38" s="190"/>
      <c r="O38" s="190"/>
    </row>
    <row r="39" spans="1:15" ht="7.5" customHeight="1" x14ac:dyDescent="0.2">
      <c r="A39" s="145"/>
      <c r="B39" s="146"/>
      <c r="C39" s="146"/>
      <c r="D39" s="147"/>
      <c r="E39" s="147"/>
      <c r="F39" s="148"/>
      <c r="G39" s="174"/>
      <c r="H39" s="190"/>
      <c r="I39" s="190"/>
      <c r="J39" s="190"/>
      <c r="K39" s="190"/>
      <c r="L39" s="190"/>
      <c r="M39" s="190"/>
      <c r="N39" s="190"/>
      <c r="O39" s="190"/>
    </row>
    <row r="40" spans="1:15" ht="67.5" customHeight="1" x14ac:dyDescent="0.2">
      <c r="A40" s="150" t="s">
        <v>468</v>
      </c>
      <c r="B40" s="151" t="s">
        <v>469</v>
      </c>
      <c r="C40" s="164" t="s">
        <v>562</v>
      </c>
      <c r="D40" s="152">
        <f>SUM(D41:D44)</f>
        <v>299370</v>
      </c>
      <c r="E40" s="152">
        <f>SUM(E41:E44)</f>
        <v>299370</v>
      </c>
      <c r="F40" s="152">
        <f>+E40-D40</f>
        <v>0</v>
      </c>
      <c r="G40" s="179" t="s">
        <v>563</v>
      </c>
      <c r="H40" s="190"/>
      <c r="I40" s="190"/>
      <c r="J40" s="190"/>
      <c r="K40" s="190"/>
      <c r="L40" s="190"/>
      <c r="M40" s="190"/>
      <c r="N40" s="190"/>
      <c r="O40" s="190"/>
    </row>
    <row r="41" spans="1:15" x14ac:dyDescent="0.2">
      <c r="A41" s="138" t="s">
        <v>470</v>
      </c>
      <c r="B41" s="143" t="s">
        <v>471</v>
      </c>
      <c r="C41" s="143" t="s">
        <v>531</v>
      </c>
      <c r="D41" s="140">
        <v>22385</v>
      </c>
      <c r="E41" s="140">
        <f>+D41</f>
        <v>22385</v>
      </c>
      <c r="F41" s="140">
        <f>+E41-D41</f>
        <v>0</v>
      </c>
      <c r="G41" s="176"/>
      <c r="H41" s="190"/>
      <c r="I41" s="190"/>
      <c r="J41" s="190"/>
      <c r="K41" s="190"/>
      <c r="L41" s="190"/>
      <c r="M41" s="190"/>
      <c r="N41" s="190"/>
      <c r="O41" s="190"/>
    </row>
    <row r="42" spans="1:15" ht="104.25" customHeight="1" x14ac:dyDescent="0.2">
      <c r="A42" s="142" t="s">
        <v>472</v>
      </c>
      <c r="B42" s="139" t="s">
        <v>473</v>
      </c>
      <c r="C42" s="139" t="s">
        <v>527</v>
      </c>
      <c r="D42" s="140">
        <v>28465</v>
      </c>
      <c r="E42" s="140">
        <f>+D42</f>
        <v>28465</v>
      </c>
      <c r="F42" s="140">
        <f>+E42-D42</f>
        <v>0</v>
      </c>
      <c r="G42" s="144" t="s">
        <v>636</v>
      </c>
      <c r="H42" s="190"/>
      <c r="I42" s="190"/>
      <c r="J42" s="190"/>
      <c r="K42" s="190"/>
      <c r="L42" s="190"/>
      <c r="M42" s="190"/>
      <c r="N42" s="190"/>
      <c r="O42" s="190"/>
    </row>
    <row r="43" spans="1:15" ht="58.5" customHeight="1" x14ac:dyDescent="0.2">
      <c r="A43" s="138" t="s">
        <v>532</v>
      </c>
      <c r="B43" s="143" t="s">
        <v>476</v>
      </c>
      <c r="C43" s="143" t="s">
        <v>564</v>
      </c>
      <c r="D43" s="140">
        <v>671</v>
      </c>
      <c r="E43" s="140">
        <v>671</v>
      </c>
      <c r="F43" s="140">
        <f>+E43-D43</f>
        <v>0</v>
      </c>
      <c r="G43" s="144" t="s">
        <v>635</v>
      </c>
      <c r="H43" s="190"/>
      <c r="I43" s="190"/>
      <c r="J43" s="190"/>
      <c r="K43" s="190"/>
      <c r="L43" s="190"/>
      <c r="M43" s="190"/>
      <c r="N43" s="190"/>
      <c r="O43" s="190"/>
    </row>
    <row r="44" spans="1:15" ht="44.25" customHeight="1" x14ac:dyDescent="0.2">
      <c r="A44" s="138" t="s">
        <v>478</v>
      </c>
      <c r="B44" s="143" t="s">
        <v>479</v>
      </c>
      <c r="C44" s="143" t="s">
        <v>535</v>
      </c>
      <c r="D44" s="140">
        <v>247849</v>
      </c>
      <c r="E44" s="140">
        <f>+D44</f>
        <v>247849</v>
      </c>
      <c r="F44" s="140">
        <f>+E44-D44</f>
        <v>0</v>
      </c>
      <c r="G44" s="144" t="s">
        <v>565</v>
      </c>
      <c r="H44" s="190"/>
      <c r="I44" s="190"/>
      <c r="J44" s="190"/>
      <c r="K44" s="190"/>
      <c r="L44" s="190"/>
      <c r="M44" s="190"/>
      <c r="N44" s="190"/>
      <c r="O44" s="190"/>
    </row>
    <row r="45" spans="1:15" x14ac:dyDescent="0.2">
      <c r="A45" s="145"/>
      <c r="B45" s="146"/>
      <c r="C45" s="146"/>
      <c r="D45" s="147"/>
      <c r="E45" s="147"/>
      <c r="F45" s="148"/>
      <c r="G45" s="174"/>
      <c r="H45" s="190"/>
      <c r="I45" s="190"/>
      <c r="J45" s="190"/>
      <c r="K45" s="190"/>
      <c r="L45" s="190"/>
      <c r="M45" s="190"/>
      <c r="N45" s="190"/>
      <c r="O45" s="190"/>
    </row>
    <row r="46" spans="1:15" ht="108" x14ac:dyDescent="0.2">
      <c r="A46" s="178" t="s">
        <v>480</v>
      </c>
      <c r="B46" s="164" t="s">
        <v>537</v>
      </c>
      <c r="C46" s="164" t="s">
        <v>527</v>
      </c>
      <c r="D46" s="152">
        <v>17875</v>
      </c>
      <c r="E46" s="152">
        <f>+D46</f>
        <v>17875</v>
      </c>
      <c r="F46" s="152">
        <f>+D46-E46</f>
        <v>0</v>
      </c>
      <c r="G46" s="179" t="s">
        <v>692</v>
      </c>
      <c r="H46" s="190"/>
      <c r="I46" s="190"/>
      <c r="J46" s="190"/>
      <c r="K46" s="190"/>
      <c r="L46" s="190"/>
      <c r="M46" s="190"/>
      <c r="N46" s="190"/>
      <c r="O46" s="190"/>
    </row>
    <row r="47" spans="1:15" ht="28.5" customHeight="1" thickBot="1" x14ac:dyDescent="0.25">
      <c r="A47" s="205" t="s">
        <v>481</v>
      </c>
      <c r="B47" s="206"/>
      <c r="C47" s="181"/>
      <c r="D47" s="182">
        <f>+D33+D40+D46</f>
        <v>5503912</v>
      </c>
      <c r="E47" s="182">
        <f>+E33+E40+E46</f>
        <v>5503912</v>
      </c>
      <c r="F47" s="182">
        <f>+E47-D47</f>
        <v>0</v>
      </c>
      <c r="G47" s="183"/>
      <c r="H47" s="190"/>
      <c r="I47" s="190"/>
      <c r="J47" s="190"/>
      <c r="K47" s="190"/>
      <c r="L47" s="190"/>
      <c r="M47" s="190"/>
      <c r="N47" s="190"/>
      <c r="O47" s="190"/>
    </row>
    <row r="48" spans="1:15" ht="13.5" thickBot="1" x14ac:dyDescent="0.25">
      <c r="A48" s="184"/>
      <c r="B48" s="185"/>
      <c r="C48" s="185"/>
      <c r="D48" s="186"/>
      <c r="E48" s="186"/>
      <c r="F48" s="187"/>
      <c r="G48" s="184"/>
      <c r="H48" s="190"/>
      <c r="I48" s="190"/>
      <c r="J48" s="190"/>
      <c r="K48" s="190"/>
      <c r="L48" s="190"/>
      <c r="M48" s="190"/>
      <c r="N48" s="190"/>
      <c r="O48" s="190"/>
    </row>
    <row r="49" spans="1:15" ht="44.25" customHeight="1" x14ac:dyDescent="0.2">
      <c r="A49" s="207" t="s">
        <v>483</v>
      </c>
      <c r="B49" s="135" t="s">
        <v>484</v>
      </c>
      <c r="C49" s="135" t="s">
        <v>538</v>
      </c>
      <c r="D49" s="136">
        <v>2690444</v>
      </c>
      <c r="E49" s="136">
        <v>2690444</v>
      </c>
      <c r="F49" s="136">
        <f>+E49-D49</f>
        <v>0</v>
      </c>
      <c r="G49" s="188" t="s">
        <v>566</v>
      </c>
      <c r="H49" s="190"/>
      <c r="I49" s="190"/>
      <c r="J49" s="190"/>
      <c r="K49" s="190"/>
      <c r="L49" s="190"/>
      <c r="M49" s="190"/>
      <c r="N49" s="190"/>
      <c r="O49" s="190"/>
    </row>
    <row r="50" spans="1:15" x14ac:dyDescent="0.2">
      <c r="A50" s="138"/>
      <c r="B50" s="196"/>
      <c r="C50" s="146"/>
      <c r="D50" s="147"/>
      <c r="E50" s="147"/>
      <c r="F50" s="148"/>
      <c r="G50" s="174"/>
      <c r="H50" s="190"/>
      <c r="I50" s="190"/>
      <c r="J50" s="190"/>
      <c r="K50" s="190"/>
      <c r="L50" s="190"/>
      <c r="M50" s="190"/>
      <c r="N50" s="190"/>
      <c r="O50" s="190"/>
    </row>
    <row r="51" spans="1:15" ht="66.75" customHeight="1" x14ac:dyDescent="0.2">
      <c r="A51" s="209" t="s">
        <v>485</v>
      </c>
      <c r="B51" s="164" t="s">
        <v>486</v>
      </c>
      <c r="C51" s="164" t="s">
        <v>540</v>
      </c>
      <c r="D51" s="152">
        <v>99092</v>
      </c>
      <c r="E51" s="152">
        <f>+D51</f>
        <v>99092</v>
      </c>
      <c r="F51" s="152">
        <f>+E51-D51</f>
        <v>0</v>
      </c>
      <c r="G51" s="179" t="s">
        <v>567</v>
      </c>
      <c r="H51" s="190"/>
      <c r="I51" s="190"/>
      <c r="J51" s="190"/>
      <c r="K51" s="190"/>
      <c r="L51" s="190"/>
      <c r="M51" s="190"/>
      <c r="N51" s="190"/>
      <c r="O51" s="190"/>
    </row>
    <row r="52" spans="1:15" x14ac:dyDescent="0.2">
      <c r="A52" s="145"/>
      <c r="B52" s="146"/>
      <c r="C52" s="146"/>
      <c r="D52" s="147"/>
      <c r="E52" s="147"/>
      <c r="F52" s="148"/>
      <c r="G52" s="174"/>
      <c r="H52" s="190"/>
      <c r="I52" s="190"/>
      <c r="J52" s="190"/>
      <c r="K52" s="190"/>
      <c r="L52" s="190"/>
      <c r="M52" s="190"/>
      <c r="N52" s="190"/>
      <c r="O52" s="190"/>
    </row>
    <row r="53" spans="1:15" ht="66" customHeight="1" x14ac:dyDescent="0.2">
      <c r="A53" s="178" t="s">
        <v>488</v>
      </c>
      <c r="B53" s="164" t="s">
        <v>489</v>
      </c>
      <c r="C53" s="164" t="s">
        <v>568</v>
      </c>
      <c r="D53" s="152">
        <f>SUM(D54:D56)</f>
        <v>2199023</v>
      </c>
      <c r="E53" s="152">
        <f>SUM(E54:E56)</f>
        <v>2199023</v>
      </c>
      <c r="F53" s="152">
        <f>+E53-D53</f>
        <v>0</v>
      </c>
      <c r="G53" s="179" t="s">
        <v>693</v>
      </c>
      <c r="H53" s="190"/>
      <c r="I53" s="190"/>
      <c r="J53" s="190"/>
      <c r="K53" s="190"/>
      <c r="L53" s="190"/>
      <c r="M53" s="190"/>
      <c r="N53" s="190"/>
      <c r="O53" s="190"/>
    </row>
    <row r="54" spans="1:15" ht="55.7" customHeight="1" x14ac:dyDescent="0.2">
      <c r="A54" s="138" t="s">
        <v>490</v>
      </c>
      <c r="B54" s="143" t="s">
        <v>491</v>
      </c>
      <c r="C54" s="139" t="s">
        <v>544</v>
      </c>
      <c r="D54" s="140">
        <v>2146746</v>
      </c>
      <c r="E54" s="140">
        <f>+D54</f>
        <v>2146746</v>
      </c>
      <c r="F54" s="140">
        <f>+E54-D54</f>
        <v>0</v>
      </c>
      <c r="G54" s="144" t="s">
        <v>569</v>
      </c>
      <c r="H54" s="190"/>
      <c r="I54" s="190"/>
      <c r="J54" s="190"/>
      <c r="K54" s="190"/>
      <c r="L54" s="190"/>
      <c r="M54" s="190"/>
      <c r="N54" s="190"/>
      <c r="O54" s="190"/>
    </row>
    <row r="55" spans="1:15" ht="108" customHeight="1" x14ac:dyDescent="0.2">
      <c r="A55" s="142" t="s">
        <v>492</v>
      </c>
      <c r="B55" s="143" t="s">
        <v>493</v>
      </c>
      <c r="C55" s="139" t="s">
        <v>570</v>
      </c>
      <c r="D55" s="140">
        <v>38087</v>
      </c>
      <c r="E55" s="140">
        <v>38087</v>
      </c>
      <c r="F55" s="140">
        <f>+E55-D55</f>
        <v>0</v>
      </c>
      <c r="G55" s="144" t="s">
        <v>694</v>
      </c>
      <c r="H55" s="190"/>
      <c r="I55" s="190"/>
      <c r="J55" s="190"/>
      <c r="K55" s="190"/>
      <c r="L55" s="190"/>
      <c r="M55" s="190"/>
      <c r="N55" s="190"/>
      <c r="O55" s="190"/>
    </row>
    <row r="56" spans="1:15" x14ac:dyDescent="0.2">
      <c r="A56" s="138" t="s">
        <v>495</v>
      </c>
      <c r="B56" s="143" t="s">
        <v>496</v>
      </c>
      <c r="C56" s="143" t="s">
        <v>528</v>
      </c>
      <c r="D56" s="140">
        <v>14190</v>
      </c>
      <c r="E56" s="140">
        <v>14190</v>
      </c>
      <c r="F56" s="140">
        <f>+E56-D56</f>
        <v>0</v>
      </c>
      <c r="G56" s="189"/>
      <c r="H56" s="190"/>
      <c r="I56" s="190"/>
      <c r="J56" s="190"/>
      <c r="K56" s="190"/>
      <c r="L56" s="190"/>
      <c r="M56" s="190"/>
      <c r="N56" s="190"/>
      <c r="O56" s="190"/>
    </row>
    <row r="57" spans="1:15" x14ac:dyDescent="0.2">
      <c r="A57" s="145"/>
      <c r="B57" s="146"/>
      <c r="C57" s="146"/>
      <c r="D57" s="147"/>
      <c r="E57" s="147"/>
      <c r="F57" s="148"/>
      <c r="G57" s="174"/>
      <c r="H57" s="190"/>
      <c r="I57" s="190"/>
      <c r="J57" s="190"/>
      <c r="K57" s="190"/>
      <c r="L57" s="190"/>
      <c r="M57" s="190"/>
      <c r="N57" s="190"/>
      <c r="O57" s="190"/>
    </row>
    <row r="58" spans="1:15" ht="73.7" customHeight="1" x14ac:dyDescent="0.2">
      <c r="A58" s="178" t="s">
        <v>497</v>
      </c>
      <c r="B58" s="164" t="s">
        <v>498</v>
      </c>
      <c r="C58" s="164" t="s">
        <v>696</v>
      </c>
      <c r="D58" s="152">
        <f>SUM(D59:D64)</f>
        <v>463253</v>
      </c>
      <c r="E58" s="152">
        <f>SUM(E59:E64)</f>
        <v>463253</v>
      </c>
      <c r="F58" s="152">
        <f t="shared" ref="F58:F64" si="1">+E58-D58</f>
        <v>0</v>
      </c>
      <c r="G58" s="179" t="s">
        <v>695</v>
      </c>
      <c r="H58" s="190"/>
      <c r="I58" s="190"/>
      <c r="J58" s="190"/>
      <c r="K58" s="190"/>
      <c r="L58" s="190"/>
      <c r="M58" s="190"/>
      <c r="N58" s="190"/>
      <c r="O58" s="190"/>
    </row>
    <row r="59" spans="1:15" ht="57" customHeight="1" x14ac:dyDescent="0.2">
      <c r="A59" s="138" t="s">
        <v>490</v>
      </c>
      <c r="B59" s="143" t="s">
        <v>499</v>
      </c>
      <c r="C59" s="143" t="s">
        <v>544</v>
      </c>
      <c r="D59" s="140">
        <v>257434</v>
      </c>
      <c r="E59" s="140">
        <f>+D59</f>
        <v>257434</v>
      </c>
      <c r="F59" s="140">
        <f t="shared" si="1"/>
        <v>0</v>
      </c>
      <c r="G59" s="144" t="s">
        <v>571</v>
      </c>
      <c r="H59" s="190"/>
      <c r="I59" s="190"/>
      <c r="J59" s="190"/>
      <c r="K59" s="190"/>
      <c r="L59" s="190"/>
      <c r="M59" s="190"/>
      <c r="N59" s="190"/>
      <c r="O59" s="190"/>
    </row>
    <row r="60" spans="1:15" ht="156" x14ac:dyDescent="0.2">
      <c r="A60" s="142" t="s">
        <v>500</v>
      </c>
      <c r="B60" s="139" t="s">
        <v>501</v>
      </c>
      <c r="C60" s="139" t="s">
        <v>550</v>
      </c>
      <c r="D60" s="140">
        <v>31610</v>
      </c>
      <c r="E60" s="140">
        <v>31610</v>
      </c>
      <c r="F60" s="140">
        <f t="shared" si="1"/>
        <v>0</v>
      </c>
      <c r="G60" s="144" t="s">
        <v>637</v>
      </c>
      <c r="H60" s="190"/>
      <c r="I60" s="190"/>
      <c r="J60" s="190"/>
      <c r="K60" s="190"/>
      <c r="L60" s="190"/>
      <c r="M60" s="190"/>
      <c r="N60" s="190"/>
      <c r="O60" s="190"/>
    </row>
    <row r="61" spans="1:15" ht="168" x14ac:dyDescent="0.2">
      <c r="A61" s="142" t="s">
        <v>551</v>
      </c>
      <c r="B61" s="139" t="s">
        <v>503</v>
      </c>
      <c r="C61" s="139" t="s">
        <v>550</v>
      </c>
      <c r="D61" s="140">
        <v>127696</v>
      </c>
      <c r="E61" s="140">
        <v>127696</v>
      </c>
      <c r="F61" s="177">
        <f t="shared" si="1"/>
        <v>0</v>
      </c>
      <c r="G61" s="144" t="s">
        <v>638</v>
      </c>
      <c r="H61" s="190"/>
      <c r="I61" s="190"/>
      <c r="J61" s="190"/>
      <c r="K61" s="190"/>
      <c r="L61" s="190"/>
      <c r="M61" s="190"/>
      <c r="N61" s="190"/>
      <c r="O61" s="190"/>
    </row>
    <row r="62" spans="1:15" ht="156" x14ac:dyDescent="0.2">
      <c r="A62" s="142" t="s">
        <v>504</v>
      </c>
      <c r="B62" s="139" t="s">
        <v>505</v>
      </c>
      <c r="C62" s="139" t="s">
        <v>550</v>
      </c>
      <c r="D62" s="140">
        <v>24837</v>
      </c>
      <c r="E62" s="140">
        <v>24837</v>
      </c>
      <c r="F62" s="140">
        <f t="shared" si="1"/>
        <v>0</v>
      </c>
      <c r="G62" s="144" t="s">
        <v>639</v>
      </c>
      <c r="H62" s="190"/>
      <c r="I62" s="190"/>
      <c r="J62" s="190"/>
      <c r="K62" s="190"/>
      <c r="L62" s="190"/>
      <c r="M62" s="190"/>
      <c r="N62" s="190"/>
      <c r="O62" s="190"/>
    </row>
    <row r="63" spans="1:15" ht="156" x14ac:dyDescent="0.2">
      <c r="A63" s="142" t="s">
        <v>506</v>
      </c>
      <c r="B63" s="139" t="s">
        <v>507</v>
      </c>
      <c r="C63" s="139" t="s">
        <v>550</v>
      </c>
      <c r="D63" s="140">
        <v>10114</v>
      </c>
      <c r="E63" s="140">
        <f>+D63</f>
        <v>10114</v>
      </c>
      <c r="F63" s="140">
        <f t="shared" si="1"/>
        <v>0</v>
      </c>
      <c r="G63" s="144" t="s">
        <v>640</v>
      </c>
      <c r="H63" s="190"/>
      <c r="I63" s="190"/>
      <c r="J63" s="190"/>
      <c r="K63" s="190"/>
      <c r="L63" s="190"/>
      <c r="M63" s="190"/>
      <c r="N63" s="190"/>
      <c r="O63" s="190"/>
    </row>
    <row r="64" spans="1:15" ht="240" x14ac:dyDescent="0.2">
      <c r="A64" s="142" t="s">
        <v>508</v>
      </c>
      <c r="B64" s="139" t="s">
        <v>509</v>
      </c>
      <c r="C64" s="139" t="s">
        <v>572</v>
      </c>
      <c r="D64" s="140">
        <v>11562</v>
      </c>
      <c r="E64" s="140">
        <v>11562</v>
      </c>
      <c r="F64" s="177">
        <f t="shared" si="1"/>
        <v>0</v>
      </c>
      <c r="G64" s="144" t="s">
        <v>697</v>
      </c>
      <c r="H64" s="190"/>
      <c r="I64" s="190"/>
      <c r="J64" s="190"/>
      <c r="K64" s="190"/>
      <c r="L64" s="190"/>
      <c r="M64" s="190"/>
      <c r="N64" s="190"/>
      <c r="O64" s="190"/>
    </row>
    <row r="65" spans="1:15" x14ac:dyDescent="0.2">
      <c r="A65" s="145"/>
      <c r="B65" s="146"/>
      <c r="C65" s="146"/>
      <c r="D65" s="147"/>
      <c r="E65" s="147"/>
      <c r="F65" s="148"/>
      <c r="G65" s="174"/>
      <c r="H65" s="190"/>
      <c r="I65" s="190"/>
      <c r="J65" s="190"/>
      <c r="K65" s="190"/>
      <c r="L65" s="190"/>
      <c r="M65" s="190"/>
      <c r="N65" s="190"/>
      <c r="O65" s="190"/>
    </row>
    <row r="66" spans="1:15" ht="253.7" customHeight="1" x14ac:dyDescent="0.2">
      <c r="A66" s="178" t="s">
        <v>511</v>
      </c>
      <c r="B66" s="164" t="s">
        <v>512</v>
      </c>
      <c r="C66" s="164" t="s">
        <v>553</v>
      </c>
      <c r="D66" s="152">
        <v>52099</v>
      </c>
      <c r="E66" s="152">
        <v>52099</v>
      </c>
      <c r="F66" s="152">
        <f>+E66-D66</f>
        <v>0</v>
      </c>
      <c r="G66" s="179" t="s">
        <v>641</v>
      </c>
      <c r="H66" s="190"/>
      <c r="I66" s="190"/>
      <c r="J66" s="190"/>
      <c r="K66" s="190"/>
      <c r="L66" s="190"/>
      <c r="M66" s="190"/>
      <c r="N66" s="190"/>
      <c r="O66" s="190"/>
    </row>
    <row r="67" spans="1:15" ht="45.2" customHeight="1" thickBot="1" x14ac:dyDescent="0.25">
      <c r="A67" s="180" t="s">
        <v>513</v>
      </c>
      <c r="B67" s="181" t="s">
        <v>573</v>
      </c>
      <c r="C67" s="181"/>
      <c r="D67" s="182">
        <f>+D49+D51+D53+D58+D66+1</f>
        <v>5503912</v>
      </c>
      <c r="E67" s="182">
        <f>+E49+E51+E53+E58+E66+1</f>
        <v>5503912</v>
      </c>
      <c r="F67" s="182">
        <f>+E67-D67</f>
        <v>0</v>
      </c>
      <c r="G67" s="183"/>
      <c r="H67" s="190"/>
      <c r="I67" s="190"/>
      <c r="J67" s="190"/>
      <c r="K67" s="190"/>
      <c r="L67" s="190"/>
      <c r="M67" s="190"/>
      <c r="N67" s="190"/>
      <c r="O67" s="190"/>
    </row>
    <row r="68" spans="1:15" ht="13.5" customHeight="1" x14ac:dyDescent="0.2">
      <c r="A68" s="210"/>
      <c r="B68" s="211"/>
      <c r="C68" s="211"/>
      <c r="D68" s="212"/>
      <c r="E68" s="212"/>
      <c r="F68" s="212"/>
      <c r="G68" s="212"/>
      <c r="H68" s="190"/>
      <c r="I68" s="190"/>
      <c r="J68" s="190"/>
      <c r="K68" s="190"/>
      <c r="L68" s="190"/>
      <c r="M68" s="190"/>
      <c r="N68" s="190"/>
      <c r="O68" s="190"/>
    </row>
    <row r="69" spans="1:15" ht="13.5" customHeight="1" x14ac:dyDescent="0.2">
      <c r="A69" s="210"/>
      <c r="B69" s="211"/>
      <c r="C69" s="211"/>
      <c r="D69" s="212"/>
      <c r="E69" s="212"/>
      <c r="F69" s="212"/>
      <c r="G69" s="212"/>
      <c r="H69" s="190"/>
      <c r="I69" s="190"/>
      <c r="J69" s="190"/>
      <c r="K69" s="190"/>
      <c r="L69" s="190"/>
      <c r="M69" s="190"/>
      <c r="N69" s="190"/>
      <c r="O69" s="190"/>
    </row>
    <row r="70" spans="1:15" ht="13.5" customHeight="1" x14ac:dyDescent="0.2">
      <c r="A70" s="210"/>
      <c r="B70" s="211"/>
      <c r="C70" s="211"/>
      <c r="D70" s="212"/>
      <c r="E70" s="212"/>
      <c r="F70" s="212"/>
      <c r="G70" s="212"/>
      <c r="H70" s="190"/>
      <c r="I70" s="190"/>
      <c r="J70" s="190"/>
      <c r="K70" s="190"/>
      <c r="L70" s="190"/>
      <c r="M70" s="190"/>
      <c r="N70" s="190"/>
      <c r="O70" s="190"/>
    </row>
    <row r="71" spans="1:15" ht="13.5" customHeight="1" x14ac:dyDescent="0.25">
      <c r="A71" s="167" t="s">
        <v>574</v>
      </c>
      <c r="B71" s="122"/>
      <c r="C71" s="213"/>
      <c r="D71" s="123"/>
      <c r="E71" s="123"/>
      <c r="F71" s="124"/>
      <c r="G71" s="124"/>
      <c r="H71" s="190"/>
      <c r="I71" s="190"/>
      <c r="J71" s="190"/>
      <c r="K71" s="190"/>
      <c r="L71" s="190"/>
      <c r="M71" s="190"/>
      <c r="N71" s="190"/>
      <c r="O71" s="190"/>
    </row>
    <row r="72" spans="1:15" ht="13.5" customHeight="1" x14ac:dyDescent="0.2">
      <c r="A72" s="121"/>
      <c r="B72" s="122"/>
      <c r="C72" s="213"/>
      <c r="D72" s="123"/>
      <c r="E72" s="123"/>
      <c r="F72" s="124"/>
      <c r="G72" s="124"/>
      <c r="H72" s="190"/>
      <c r="I72" s="190"/>
      <c r="J72" s="190"/>
      <c r="K72" s="190"/>
      <c r="L72" s="190"/>
      <c r="M72" s="190"/>
      <c r="N72" s="190"/>
      <c r="O72" s="190"/>
    </row>
    <row r="73" spans="1:15" x14ac:dyDescent="0.2">
      <c r="A73" s="458" t="s">
        <v>448</v>
      </c>
      <c r="B73" s="458"/>
      <c r="C73" s="458"/>
      <c r="D73" s="458"/>
      <c r="E73" s="458"/>
      <c r="F73" s="458"/>
      <c r="G73" s="458"/>
      <c r="H73" s="190"/>
      <c r="I73" s="190"/>
      <c r="J73" s="190"/>
      <c r="K73" s="190"/>
      <c r="L73" s="190"/>
      <c r="M73" s="190"/>
      <c r="N73" s="190"/>
      <c r="O73" s="190"/>
    </row>
    <row r="74" spans="1:15" ht="13.5" thickBot="1" x14ac:dyDescent="0.25">
      <c r="A74" s="125"/>
      <c r="B74" s="126"/>
      <c r="C74" s="214"/>
      <c r="D74" s="127"/>
      <c r="E74" s="127"/>
      <c r="F74" s="128"/>
      <c r="G74" s="129"/>
      <c r="H74" s="190"/>
      <c r="I74" s="190"/>
      <c r="J74" s="190"/>
      <c r="K74" s="190"/>
      <c r="L74" s="190"/>
      <c r="M74" s="190"/>
      <c r="N74" s="190"/>
      <c r="O74" s="190"/>
    </row>
    <row r="75" spans="1:15" ht="48.75" thickBot="1" x14ac:dyDescent="0.25">
      <c r="A75" s="215" t="s">
        <v>575</v>
      </c>
      <c r="B75" s="216" t="s">
        <v>576</v>
      </c>
      <c r="C75" s="172" t="s">
        <v>577</v>
      </c>
      <c r="D75" s="172" t="s">
        <v>556</v>
      </c>
      <c r="E75" s="172" t="s">
        <v>519</v>
      </c>
      <c r="F75" s="217" t="s">
        <v>453</v>
      </c>
      <c r="G75" s="218" t="s">
        <v>454</v>
      </c>
      <c r="H75" s="190"/>
      <c r="I75" s="190"/>
      <c r="J75" s="190"/>
      <c r="K75" s="190"/>
      <c r="L75" s="190"/>
      <c r="M75" s="190"/>
      <c r="N75" s="190"/>
      <c r="O75" s="190"/>
    </row>
    <row r="76" spans="1:15" x14ac:dyDescent="0.2">
      <c r="A76" s="219" t="s">
        <v>578</v>
      </c>
      <c r="B76" s="220" t="s">
        <v>579</v>
      </c>
      <c r="C76" s="221"/>
      <c r="D76" s="222">
        <f>+D77+D78</f>
        <v>2055240</v>
      </c>
      <c r="E76" s="222">
        <f>SUM(E77:E78)</f>
        <v>2055240</v>
      </c>
      <c r="F76" s="222">
        <f>+E76-D76</f>
        <v>0</v>
      </c>
      <c r="G76" s="223"/>
      <c r="H76" s="190"/>
      <c r="I76" s="190"/>
      <c r="J76" s="190"/>
      <c r="K76" s="190"/>
      <c r="L76" s="190"/>
      <c r="M76" s="190"/>
      <c r="N76" s="190"/>
      <c r="O76" s="190"/>
    </row>
    <row r="77" spans="1:15" ht="24" x14ac:dyDescent="0.2">
      <c r="A77" s="142" t="s">
        <v>580</v>
      </c>
      <c r="B77" s="139" t="s">
        <v>581</v>
      </c>
      <c r="C77" s="139" t="s">
        <v>362</v>
      </c>
      <c r="D77" s="140">
        <v>1874495</v>
      </c>
      <c r="E77" s="140">
        <f>+D77</f>
        <v>1874495</v>
      </c>
      <c r="F77" s="140">
        <f>+E77-D77</f>
        <v>0</v>
      </c>
      <c r="G77" s="189"/>
      <c r="H77" s="190"/>
      <c r="I77" s="190"/>
      <c r="J77" s="190"/>
      <c r="K77" s="190"/>
      <c r="L77" s="190"/>
      <c r="M77" s="190"/>
      <c r="N77" s="190"/>
      <c r="O77" s="190"/>
    </row>
    <row r="78" spans="1:15" ht="240" x14ac:dyDescent="0.2">
      <c r="A78" s="142" t="s">
        <v>582</v>
      </c>
      <c r="B78" s="139" t="s">
        <v>583</v>
      </c>
      <c r="C78" s="139" t="s">
        <v>642</v>
      </c>
      <c r="D78" s="140">
        <v>180745</v>
      </c>
      <c r="E78" s="140">
        <v>180745</v>
      </c>
      <c r="F78" s="140">
        <f>+E78-D78</f>
        <v>0</v>
      </c>
      <c r="G78" s="144" t="s">
        <v>691</v>
      </c>
      <c r="H78" s="190"/>
      <c r="I78" s="190"/>
      <c r="J78" s="190"/>
      <c r="K78" s="190"/>
      <c r="L78" s="190"/>
      <c r="M78" s="190"/>
      <c r="N78" s="190"/>
      <c r="O78" s="190"/>
    </row>
    <row r="79" spans="1:15" x14ac:dyDescent="0.2">
      <c r="A79" s="145"/>
      <c r="B79" s="146"/>
      <c r="C79" s="224"/>
      <c r="D79" s="147"/>
      <c r="E79" s="147"/>
      <c r="F79" s="148"/>
      <c r="G79" s="149"/>
      <c r="H79" s="190"/>
      <c r="I79" s="190"/>
      <c r="J79" s="190"/>
      <c r="K79" s="190"/>
      <c r="L79" s="190"/>
      <c r="M79" s="190"/>
      <c r="N79" s="190"/>
      <c r="O79" s="190"/>
    </row>
    <row r="80" spans="1:15" ht="84" x14ac:dyDescent="0.2">
      <c r="A80" s="150" t="s">
        <v>585</v>
      </c>
      <c r="B80" s="151" t="s">
        <v>586</v>
      </c>
      <c r="C80" s="164"/>
      <c r="D80" s="152">
        <f>SUM(D81:D87)</f>
        <v>1640754</v>
      </c>
      <c r="E80" s="152">
        <f>SUM(E81:E87)</f>
        <v>1640754</v>
      </c>
      <c r="F80" s="152">
        <f t="shared" ref="F80:F87" si="2">+E80-D80</f>
        <v>0</v>
      </c>
      <c r="G80" s="162" t="s">
        <v>698</v>
      </c>
      <c r="H80" s="190"/>
      <c r="I80" s="190"/>
      <c r="J80" s="190"/>
      <c r="K80" s="190"/>
      <c r="L80" s="190"/>
      <c r="M80" s="190"/>
      <c r="N80" s="190"/>
      <c r="O80" s="190"/>
    </row>
    <row r="81" spans="1:15" ht="36" x14ac:dyDescent="0.2">
      <c r="A81" s="138" t="s">
        <v>587</v>
      </c>
      <c r="B81" s="139" t="s">
        <v>588</v>
      </c>
      <c r="C81" s="139" t="s">
        <v>364</v>
      </c>
      <c r="D81" s="140">
        <v>540847</v>
      </c>
      <c r="E81" s="140">
        <v>540847</v>
      </c>
      <c r="F81" s="204">
        <f t="shared" si="2"/>
        <v>0</v>
      </c>
      <c r="G81" s="144" t="s">
        <v>589</v>
      </c>
      <c r="H81" s="190"/>
      <c r="I81" s="190"/>
      <c r="J81" s="190"/>
      <c r="K81" s="190"/>
      <c r="L81" s="190"/>
      <c r="M81" s="190"/>
      <c r="N81" s="190"/>
      <c r="O81" s="190"/>
    </row>
    <row r="82" spans="1:15" ht="108" x14ac:dyDescent="0.2">
      <c r="A82" s="142" t="s">
        <v>590</v>
      </c>
      <c r="B82" s="143" t="s">
        <v>591</v>
      </c>
      <c r="C82" s="139" t="s">
        <v>592</v>
      </c>
      <c r="D82" s="140">
        <v>506080</v>
      </c>
      <c r="E82" s="140">
        <f>+D82</f>
        <v>506080</v>
      </c>
      <c r="F82" s="140">
        <f t="shared" si="2"/>
        <v>0</v>
      </c>
      <c r="G82" s="144" t="s">
        <v>593</v>
      </c>
      <c r="H82" s="190"/>
      <c r="I82" s="190"/>
      <c r="J82" s="190"/>
      <c r="K82" s="190"/>
      <c r="L82" s="190"/>
      <c r="M82" s="190"/>
      <c r="N82" s="190"/>
      <c r="O82" s="190"/>
    </row>
    <row r="83" spans="1:15" ht="24" x14ac:dyDescent="0.2">
      <c r="A83" s="142" t="s">
        <v>594</v>
      </c>
      <c r="B83" s="143" t="s">
        <v>595</v>
      </c>
      <c r="C83" s="139" t="s">
        <v>596</v>
      </c>
      <c r="D83" s="140">
        <v>380124</v>
      </c>
      <c r="E83" s="140">
        <f>+D83</f>
        <v>380124</v>
      </c>
      <c r="F83" s="140">
        <f t="shared" si="2"/>
        <v>0</v>
      </c>
      <c r="G83" s="225"/>
      <c r="H83" s="190"/>
      <c r="I83" s="190"/>
      <c r="J83" s="190"/>
      <c r="K83" s="190"/>
      <c r="L83" s="190"/>
      <c r="M83" s="190"/>
      <c r="N83" s="190"/>
      <c r="O83" s="190"/>
    </row>
    <row r="84" spans="1:15" ht="204" x14ac:dyDescent="0.2">
      <c r="A84" s="142" t="s">
        <v>597</v>
      </c>
      <c r="B84" s="143" t="s">
        <v>598</v>
      </c>
      <c r="C84" s="139" t="s">
        <v>599</v>
      </c>
      <c r="D84" s="140">
        <v>174348</v>
      </c>
      <c r="E84" s="140">
        <v>174348</v>
      </c>
      <c r="F84" s="177">
        <f t="shared" si="2"/>
        <v>0</v>
      </c>
      <c r="G84" s="144" t="s">
        <v>699</v>
      </c>
      <c r="H84" s="190"/>
      <c r="I84" s="190"/>
      <c r="J84" s="190"/>
      <c r="K84" s="190"/>
      <c r="L84" s="190"/>
      <c r="M84" s="190"/>
      <c r="N84" s="190"/>
      <c r="O84" s="190"/>
    </row>
    <row r="85" spans="1:15" ht="108" x14ac:dyDescent="0.2">
      <c r="A85" s="138" t="s">
        <v>600</v>
      </c>
      <c r="B85" s="143" t="s">
        <v>601</v>
      </c>
      <c r="C85" s="139" t="s">
        <v>602</v>
      </c>
      <c r="D85" s="140">
        <v>544</v>
      </c>
      <c r="E85" s="140">
        <v>544</v>
      </c>
      <c r="F85" s="140">
        <f t="shared" si="2"/>
        <v>0</v>
      </c>
      <c r="G85" s="144" t="s">
        <v>643</v>
      </c>
      <c r="H85" s="190"/>
      <c r="I85" s="190"/>
      <c r="J85" s="190"/>
      <c r="K85" s="190"/>
      <c r="L85" s="190"/>
      <c r="M85" s="190"/>
      <c r="N85" s="190"/>
      <c r="O85" s="190"/>
    </row>
    <row r="86" spans="1:15" ht="156" x14ac:dyDescent="0.2">
      <c r="A86" s="142" t="s">
        <v>603</v>
      </c>
      <c r="B86" s="143" t="s">
        <v>604</v>
      </c>
      <c r="C86" s="139" t="s">
        <v>599</v>
      </c>
      <c r="D86" s="140">
        <v>8236</v>
      </c>
      <c r="E86" s="140">
        <v>8236</v>
      </c>
      <c r="F86" s="140">
        <f t="shared" si="2"/>
        <v>0</v>
      </c>
      <c r="G86" s="144" t="s">
        <v>645</v>
      </c>
      <c r="H86" s="190"/>
      <c r="I86" s="190"/>
      <c r="J86" s="190"/>
      <c r="K86" s="190"/>
      <c r="L86" s="190"/>
      <c r="M86" s="190"/>
      <c r="N86" s="190"/>
      <c r="O86" s="190"/>
    </row>
    <row r="87" spans="1:15" ht="108" x14ac:dyDescent="0.2">
      <c r="A87" s="138" t="s">
        <v>605</v>
      </c>
      <c r="B87" s="143" t="s">
        <v>606</v>
      </c>
      <c r="C87" s="139" t="s">
        <v>602</v>
      </c>
      <c r="D87" s="140">
        <v>30575</v>
      </c>
      <c r="E87" s="140">
        <v>30575</v>
      </c>
      <c r="F87" s="140">
        <f t="shared" si="2"/>
        <v>0</v>
      </c>
      <c r="G87" s="144" t="s">
        <v>644</v>
      </c>
      <c r="H87" s="190"/>
      <c r="I87" s="190"/>
      <c r="J87" s="190"/>
      <c r="K87" s="190"/>
      <c r="L87" s="190"/>
      <c r="M87" s="190"/>
      <c r="N87" s="190"/>
      <c r="O87" s="190"/>
    </row>
    <row r="88" spans="1:15" x14ac:dyDescent="0.2">
      <c r="A88" s="145"/>
      <c r="B88" s="146"/>
      <c r="C88" s="224"/>
      <c r="D88" s="147"/>
      <c r="E88" s="147"/>
      <c r="F88" s="148"/>
      <c r="G88" s="149"/>
      <c r="H88" s="190"/>
      <c r="I88" s="190"/>
      <c r="J88" s="190"/>
      <c r="K88" s="190"/>
      <c r="L88" s="190"/>
      <c r="M88" s="190"/>
      <c r="N88" s="190"/>
      <c r="O88" s="190"/>
    </row>
    <row r="89" spans="1:15" ht="144" x14ac:dyDescent="0.2">
      <c r="A89" s="150" t="s">
        <v>607</v>
      </c>
      <c r="B89" s="151" t="s">
        <v>608</v>
      </c>
      <c r="C89" s="164" t="s">
        <v>368</v>
      </c>
      <c r="D89" s="152">
        <v>18970</v>
      </c>
      <c r="E89" s="152">
        <v>18970</v>
      </c>
      <c r="F89" s="152">
        <f>+E89-D89</f>
        <v>0</v>
      </c>
      <c r="G89" s="162" t="s">
        <v>646</v>
      </c>
      <c r="H89" s="190"/>
      <c r="I89" s="190"/>
      <c r="J89" s="190"/>
      <c r="K89" s="190"/>
      <c r="L89" s="190"/>
      <c r="M89" s="190"/>
      <c r="N89" s="190"/>
      <c r="O89" s="190"/>
    </row>
    <row r="90" spans="1:15" x14ac:dyDescent="0.2">
      <c r="A90" s="145"/>
      <c r="B90" s="146"/>
      <c r="C90" s="224"/>
      <c r="D90" s="147"/>
      <c r="E90" s="147"/>
      <c r="F90" s="148"/>
      <c r="G90" s="149"/>
      <c r="H90" s="190"/>
      <c r="I90" s="190"/>
      <c r="J90" s="190"/>
      <c r="K90" s="190"/>
      <c r="L90" s="190"/>
      <c r="M90" s="190"/>
      <c r="N90" s="190"/>
      <c r="O90" s="190"/>
    </row>
    <row r="91" spans="1:15" ht="132" x14ac:dyDescent="0.2">
      <c r="A91" s="150" t="s">
        <v>610</v>
      </c>
      <c r="B91" s="151" t="s">
        <v>611</v>
      </c>
      <c r="C91" s="164" t="s">
        <v>368</v>
      </c>
      <c r="D91" s="152">
        <v>66984</v>
      </c>
      <c r="E91" s="152">
        <v>66984</v>
      </c>
      <c r="F91" s="152">
        <f>+E91-D91</f>
        <v>0</v>
      </c>
      <c r="G91" s="162" t="s">
        <v>647</v>
      </c>
      <c r="H91" s="190"/>
      <c r="I91" s="190"/>
      <c r="J91" s="190"/>
      <c r="K91" s="190"/>
      <c r="L91" s="190"/>
      <c r="M91" s="190"/>
      <c r="N91" s="190"/>
      <c r="O91" s="190"/>
    </row>
    <row r="92" spans="1:15" x14ac:dyDescent="0.2">
      <c r="A92" s="145"/>
      <c r="B92" s="146"/>
      <c r="C92" s="224"/>
      <c r="D92" s="147"/>
      <c r="E92" s="147"/>
      <c r="F92" s="148"/>
      <c r="G92" s="149"/>
      <c r="H92" s="190"/>
      <c r="I92" s="190"/>
      <c r="J92" s="190"/>
      <c r="K92" s="190"/>
      <c r="L92" s="190"/>
      <c r="M92" s="190"/>
      <c r="N92" s="190"/>
      <c r="O92" s="190"/>
    </row>
    <row r="93" spans="1:15" x14ac:dyDescent="0.2">
      <c r="A93" s="150" t="s">
        <v>613</v>
      </c>
      <c r="B93" s="151" t="s">
        <v>614</v>
      </c>
      <c r="C93" s="164"/>
      <c r="D93" s="152">
        <f>+D89+D76</f>
        <v>2074210</v>
      </c>
      <c r="E93" s="152">
        <f>+E89+E76</f>
        <v>2074210</v>
      </c>
      <c r="F93" s="152">
        <f>+E93-D93</f>
        <v>0</v>
      </c>
      <c r="G93" s="226"/>
      <c r="H93" s="190"/>
      <c r="I93" s="190"/>
      <c r="J93" s="190"/>
      <c r="K93" s="190"/>
      <c r="L93" s="190"/>
      <c r="M93" s="190"/>
      <c r="N93" s="190"/>
      <c r="O93" s="190"/>
    </row>
    <row r="94" spans="1:15" x14ac:dyDescent="0.2">
      <c r="A94" s="227"/>
      <c r="B94" s="146"/>
      <c r="C94" s="224"/>
      <c r="D94" s="228"/>
      <c r="E94" s="228"/>
      <c r="F94" s="229"/>
      <c r="G94" s="230"/>
      <c r="H94" s="190"/>
      <c r="I94" s="190"/>
      <c r="J94" s="190"/>
      <c r="K94" s="190"/>
      <c r="L94" s="190"/>
      <c r="M94" s="190"/>
      <c r="N94" s="190"/>
      <c r="O94" s="190"/>
    </row>
    <row r="95" spans="1:15" x14ac:dyDescent="0.2">
      <c r="A95" s="150" t="s">
        <v>615</v>
      </c>
      <c r="B95" s="151" t="s">
        <v>616</v>
      </c>
      <c r="C95" s="164"/>
      <c r="D95" s="152">
        <f>+D91+D80-1</f>
        <v>1707737</v>
      </c>
      <c r="E95" s="152">
        <f>+E91+E80-1</f>
        <v>1707737</v>
      </c>
      <c r="F95" s="152">
        <f>+E95-D95</f>
        <v>0</v>
      </c>
      <c r="G95" s="226"/>
      <c r="H95" s="190"/>
      <c r="I95" s="190"/>
      <c r="J95" s="190"/>
      <c r="K95" s="190"/>
      <c r="L95" s="190"/>
      <c r="M95" s="190"/>
      <c r="N95" s="190"/>
      <c r="O95" s="190"/>
    </row>
    <row r="96" spans="1:15" x14ac:dyDescent="0.2">
      <c r="A96" s="145"/>
      <c r="B96" s="146"/>
      <c r="C96" s="224"/>
      <c r="D96" s="147"/>
      <c r="E96" s="147"/>
      <c r="F96" s="148"/>
      <c r="G96" s="149"/>
      <c r="H96" s="190"/>
      <c r="I96" s="190"/>
      <c r="J96" s="190"/>
      <c r="K96" s="190"/>
      <c r="L96" s="190"/>
      <c r="M96" s="190"/>
      <c r="N96" s="190"/>
      <c r="O96" s="190"/>
    </row>
    <row r="97" spans="1:15" x14ac:dyDescent="0.2">
      <c r="A97" s="150" t="s">
        <v>617</v>
      </c>
      <c r="B97" s="151" t="s">
        <v>618</v>
      </c>
      <c r="C97" s="164"/>
      <c r="D97" s="152">
        <f>+D93-D95</f>
        <v>366473</v>
      </c>
      <c r="E97" s="152">
        <f>+E93-E95</f>
        <v>366473</v>
      </c>
      <c r="F97" s="152">
        <f>+E97-D97</f>
        <v>0</v>
      </c>
      <c r="G97" s="153"/>
      <c r="H97" s="190"/>
      <c r="I97" s="190"/>
      <c r="J97" s="190"/>
      <c r="K97" s="190"/>
      <c r="L97" s="190"/>
      <c r="M97" s="190"/>
      <c r="N97" s="190"/>
      <c r="O97" s="190"/>
    </row>
    <row r="98" spans="1:15" x14ac:dyDescent="0.2">
      <c r="A98" s="145"/>
      <c r="B98" s="146"/>
      <c r="C98" s="224"/>
      <c r="D98" s="147"/>
      <c r="E98" s="147"/>
      <c r="F98" s="148"/>
      <c r="G98" s="149"/>
      <c r="H98" s="190"/>
      <c r="I98" s="190"/>
      <c r="J98" s="190"/>
      <c r="K98" s="190"/>
      <c r="L98" s="190"/>
      <c r="M98" s="190"/>
      <c r="N98" s="190"/>
      <c r="O98" s="190"/>
    </row>
    <row r="99" spans="1:15" x14ac:dyDescent="0.2">
      <c r="A99" s="150" t="s">
        <v>619</v>
      </c>
      <c r="B99" s="151" t="s">
        <v>620</v>
      </c>
      <c r="C99" s="164"/>
      <c r="D99" s="152">
        <v>-10533</v>
      </c>
      <c r="E99" s="152">
        <v>-10533</v>
      </c>
      <c r="F99" s="152">
        <f>+E99-D99</f>
        <v>0</v>
      </c>
      <c r="G99" s="153"/>
      <c r="H99" s="190"/>
      <c r="I99" s="190"/>
      <c r="J99" s="190"/>
      <c r="K99" s="190"/>
      <c r="L99" s="190"/>
      <c r="M99" s="190"/>
      <c r="N99" s="190"/>
      <c r="O99" s="190"/>
    </row>
    <row r="100" spans="1:15" x14ac:dyDescent="0.2">
      <c r="A100" s="145"/>
      <c r="B100" s="146"/>
      <c r="C100" s="224"/>
      <c r="D100" s="147"/>
      <c r="E100" s="147"/>
      <c r="F100" s="148"/>
      <c r="G100" s="149"/>
      <c r="H100" s="190"/>
      <c r="I100" s="190"/>
      <c r="J100" s="190"/>
      <c r="K100" s="190"/>
      <c r="L100" s="190"/>
      <c r="M100" s="190"/>
      <c r="N100" s="190"/>
      <c r="O100" s="190"/>
    </row>
    <row r="101" spans="1:15" ht="13.5" thickBot="1" x14ac:dyDescent="0.25">
      <c r="A101" s="231" t="s">
        <v>621</v>
      </c>
      <c r="B101" s="232" t="s">
        <v>622</v>
      </c>
      <c r="C101" s="233"/>
      <c r="D101" s="234">
        <f>+D97-D99</f>
        <v>377006</v>
      </c>
      <c r="E101" s="234">
        <f>+E97-E99</f>
        <v>377006</v>
      </c>
      <c r="F101" s="234">
        <f>+E101-D101</f>
        <v>0</v>
      </c>
      <c r="G101" s="235"/>
      <c r="H101" s="190"/>
      <c r="I101" s="190"/>
      <c r="J101" s="190"/>
      <c r="K101" s="190"/>
      <c r="L101" s="190"/>
      <c r="M101" s="190"/>
      <c r="N101" s="190"/>
      <c r="O101" s="190"/>
    </row>
    <row r="102" spans="1:15" x14ac:dyDescent="0.2">
      <c r="A102" s="210"/>
      <c r="B102" s="211"/>
      <c r="C102" s="211"/>
      <c r="D102" s="212"/>
      <c r="E102" s="212"/>
      <c r="F102" s="212"/>
      <c r="G102" s="212"/>
      <c r="H102" s="190"/>
      <c r="I102" s="190"/>
      <c r="J102" s="190"/>
      <c r="K102" s="190"/>
      <c r="L102" s="190"/>
      <c r="M102" s="190"/>
      <c r="N102" s="190"/>
      <c r="O102" s="190"/>
    </row>
    <row r="103" spans="1:15" x14ac:dyDescent="0.2">
      <c r="A103" s="210"/>
      <c r="B103" s="211"/>
      <c r="C103" s="211"/>
      <c r="D103" s="212"/>
      <c r="E103" s="212"/>
      <c r="F103" s="212"/>
      <c r="G103" s="212"/>
      <c r="H103" s="190"/>
      <c r="I103" s="190"/>
      <c r="J103" s="190"/>
      <c r="K103" s="190"/>
      <c r="L103" s="190"/>
      <c r="M103" s="190"/>
      <c r="N103" s="190"/>
      <c r="O103" s="190"/>
    </row>
    <row r="104" spans="1:15" x14ac:dyDescent="0.2">
      <c r="A104" s="190"/>
      <c r="B104" s="190"/>
      <c r="C104" s="190"/>
      <c r="D104" s="190"/>
      <c r="E104" s="190"/>
      <c r="F104" s="190"/>
      <c r="G104" s="190"/>
      <c r="H104" s="190"/>
      <c r="I104" s="190"/>
    </row>
    <row r="105" spans="1:15" ht="15.75" x14ac:dyDescent="0.25">
      <c r="A105" s="167" t="s">
        <v>514</v>
      </c>
      <c r="B105" s="168"/>
      <c r="C105" s="168"/>
      <c r="D105" s="168"/>
      <c r="E105" s="124"/>
      <c r="F105" s="169"/>
      <c r="G105" s="169"/>
      <c r="H105" s="190"/>
      <c r="I105" s="190"/>
    </row>
    <row r="106" spans="1:15" x14ac:dyDescent="0.2">
      <c r="A106" s="121"/>
      <c r="B106" s="168"/>
      <c r="C106" s="168"/>
      <c r="D106" s="168"/>
      <c r="E106" s="124"/>
      <c r="F106" s="169"/>
      <c r="G106" s="169"/>
      <c r="H106" s="190"/>
      <c r="I106" s="190"/>
    </row>
    <row r="107" spans="1:15" x14ac:dyDescent="0.2">
      <c r="A107" s="469" t="s">
        <v>448</v>
      </c>
      <c r="B107" s="469"/>
      <c r="C107" s="469"/>
      <c r="D107" s="469"/>
      <c r="E107" s="469"/>
      <c r="F107" s="469"/>
      <c r="G107" s="469"/>
      <c r="H107" s="190"/>
      <c r="I107" s="190"/>
    </row>
    <row r="108" spans="1:15" ht="13.5" thickBot="1" x14ac:dyDescent="0.25">
      <c r="A108" s="170"/>
      <c r="B108" s="170"/>
      <c r="C108" s="170"/>
      <c r="D108" s="170"/>
      <c r="E108" s="170"/>
      <c r="F108" s="170"/>
      <c r="G108" s="170"/>
      <c r="H108" s="190"/>
      <c r="I108" s="190"/>
    </row>
    <row r="109" spans="1:15" ht="48" x14ac:dyDescent="0.2">
      <c r="A109" s="171" t="s">
        <v>515</v>
      </c>
      <c r="B109" s="172" t="s">
        <v>516</v>
      </c>
      <c r="C109" s="172" t="s">
        <v>517</v>
      </c>
      <c r="D109" s="172" t="s">
        <v>518</v>
      </c>
      <c r="E109" s="172" t="s">
        <v>519</v>
      </c>
      <c r="F109" s="172" t="s">
        <v>453</v>
      </c>
      <c r="G109" s="173" t="s">
        <v>454</v>
      </c>
      <c r="H109" s="190"/>
      <c r="I109" s="190"/>
    </row>
    <row r="110" spans="1:15" ht="48" x14ac:dyDescent="0.2">
      <c r="A110" s="178" t="s">
        <v>520</v>
      </c>
      <c r="B110" s="151" t="s">
        <v>456</v>
      </c>
      <c r="C110" s="164" t="s">
        <v>521</v>
      </c>
      <c r="D110" s="152">
        <f>SUM(D111:D115)</f>
        <v>4745258.1710000001</v>
      </c>
      <c r="E110" s="152">
        <f>SUM(E111:E115)</f>
        <v>4745258.4605900031</v>
      </c>
      <c r="F110" s="152">
        <f t="shared" ref="F110:F115" si="3">+E110-D110</f>
        <v>0.28959000296890736</v>
      </c>
      <c r="G110" s="153"/>
      <c r="H110" s="190"/>
      <c r="I110" s="190"/>
    </row>
    <row r="111" spans="1:15" x14ac:dyDescent="0.2">
      <c r="A111" s="138" t="s">
        <v>457</v>
      </c>
      <c r="B111" s="143" t="s">
        <v>458</v>
      </c>
      <c r="C111" s="143" t="s">
        <v>522</v>
      </c>
      <c r="D111" s="140">
        <v>52117.006999999998</v>
      </c>
      <c r="E111" s="140">
        <v>52117.007210000011</v>
      </c>
      <c r="F111" s="140">
        <f t="shared" si="3"/>
        <v>2.1000001288484782E-4</v>
      </c>
      <c r="G111" s="141"/>
      <c r="H111" s="190"/>
      <c r="I111" s="190"/>
    </row>
    <row r="112" spans="1:15" ht="48" x14ac:dyDescent="0.2">
      <c r="A112" s="142" t="s">
        <v>459</v>
      </c>
      <c r="B112" s="139" t="s">
        <v>460</v>
      </c>
      <c r="C112" s="139" t="s">
        <v>523</v>
      </c>
      <c r="D112" s="140">
        <v>3956425.253</v>
      </c>
      <c r="E112" s="140">
        <v>3956425.2520100027</v>
      </c>
      <c r="F112" s="140">
        <f t="shared" si="3"/>
        <v>-9.8999729380011559E-4</v>
      </c>
      <c r="G112" s="144" t="s">
        <v>524</v>
      </c>
      <c r="H112" s="190"/>
      <c r="I112" s="190"/>
    </row>
    <row r="113" spans="1:9" ht="60" x14ac:dyDescent="0.2">
      <c r="A113" s="142" t="s">
        <v>461</v>
      </c>
      <c r="B113" s="139" t="s">
        <v>462</v>
      </c>
      <c r="C113" s="139" t="s">
        <v>525</v>
      </c>
      <c r="D113" s="140">
        <f>635859.184+147</f>
        <v>636006.18400000001</v>
      </c>
      <c r="E113" s="140">
        <v>636006.47425999993</v>
      </c>
      <c r="F113" s="140">
        <f t="shared" si="3"/>
        <v>0.29025999992154539</v>
      </c>
      <c r="G113" s="144" t="s">
        <v>526</v>
      </c>
      <c r="H113" s="190"/>
      <c r="I113" s="190"/>
    </row>
    <row r="114" spans="1:9" x14ac:dyDescent="0.2">
      <c r="A114" s="138" t="s">
        <v>464</v>
      </c>
      <c r="B114" s="143" t="s">
        <v>465</v>
      </c>
      <c r="C114" s="139" t="s">
        <v>527</v>
      </c>
      <c r="D114" s="140">
        <v>0</v>
      </c>
      <c r="E114" s="140">
        <v>0</v>
      </c>
      <c r="F114" s="140">
        <f t="shared" si="3"/>
        <v>0</v>
      </c>
      <c r="G114" s="144"/>
      <c r="H114" s="190"/>
      <c r="I114" s="190"/>
    </row>
    <row r="115" spans="1:9" x14ac:dyDescent="0.2">
      <c r="A115" s="138" t="s">
        <v>466</v>
      </c>
      <c r="B115" s="143" t="s">
        <v>467</v>
      </c>
      <c r="C115" s="143" t="s">
        <v>528</v>
      </c>
      <c r="D115" s="140">
        <v>100709.727</v>
      </c>
      <c r="E115" s="140">
        <v>100709.72710999999</v>
      </c>
      <c r="F115" s="140">
        <f t="shared" si="3"/>
        <v>1.0999999358318746E-4</v>
      </c>
      <c r="G115" s="144"/>
      <c r="H115" s="190"/>
      <c r="I115" s="190"/>
    </row>
    <row r="116" spans="1:9" x14ac:dyDescent="0.2">
      <c r="A116" s="145"/>
      <c r="B116" s="146"/>
      <c r="C116" s="146"/>
      <c r="D116" s="147"/>
      <c r="E116" s="147"/>
      <c r="F116" s="148"/>
      <c r="G116" s="174"/>
      <c r="H116" s="190"/>
      <c r="I116" s="190"/>
    </row>
    <row r="117" spans="1:9" ht="60" x14ac:dyDescent="0.2">
      <c r="A117" s="178" t="s">
        <v>468</v>
      </c>
      <c r="B117" s="151" t="s">
        <v>469</v>
      </c>
      <c r="C117" s="164" t="s">
        <v>529</v>
      </c>
      <c r="D117" s="152">
        <f>SUM(D118:D121)</f>
        <v>228780.23200000002</v>
      </c>
      <c r="E117" s="152">
        <f>SUM(E118:E121)</f>
        <v>228779.77087999997</v>
      </c>
      <c r="F117" s="152">
        <f>+E117-D117</f>
        <v>-0.46112000005086884</v>
      </c>
      <c r="G117" s="175" t="s">
        <v>530</v>
      </c>
      <c r="H117" s="190"/>
      <c r="I117" s="190"/>
    </row>
    <row r="118" spans="1:9" x14ac:dyDescent="0.2">
      <c r="A118" s="138" t="s">
        <v>470</v>
      </c>
      <c r="B118" s="143" t="s">
        <v>471</v>
      </c>
      <c r="C118" s="143" t="s">
        <v>531</v>
      </c>
      <c r="D118" s="140">
        <v>22899.786</v>
      </c>
      <c r="E118" s="140">
        <v>22899.786550000004</v>
      </c>
      <c r="F118" s="140">
        <f>+E118-D118</f>
        <v>5.5000000429572538E-4</v>
      </c>
      <c r="G118" s="176"/>
      <c r="H118" s="190"/>
      <c r="I118" s="190"/>
    </row>
    <row r="119" spans="1:9" ht="144" x14ac:dyDescent="0.2">
      <c r="A119" s="142" t="s">
        <v>472</v>
      </c>
      <c r="B119" s="139" t="s">
        <v>473</v>
      </c>
      <c r="C119" s="139" t="s">
        <v>527</v>
      </c>
      <c r="D119" s="177">
        <v>36954</v>
      </c>
      <c r="E119" s="177">
        <v>36954</v>
      </c>
      <c r="F119" s="177">
        <f>+E119-D119</f>
        <v>0</v>
      </c>
      <c r="G119" s="144" t="s">
        <v>648</v>
      </c>
      <c r="H119" s="190"/>
      <c r="I119" s="190"/>
    </row>
    <row r="120" spans="1:9" ht="36" x14ac:dyDescent="0.2">
      <c r="A120" s="138" t="s">
        <v>532</v>
      </c>
      <c r="B120" s="143" t="s">
        <v>476</v>
      </c>
      <c r="C120" s="143" t="s">
        <v>533</v>
      </c>
      <c r="D120" s="140">
        <f>28.3+365</f>
        <v>393.3</v>
      </c>
      <c r="E120" s="140">
        <v>392.83859000000001</v>
      </c>
      <c r="F120" s="140">
        <f>+E120-D120</f>
        <v>-0.46141000000000076</v>
      </c>
      <c r="G120" s="144" t="s">
        <v>534</v>
      </c>
      <c r="H120" s="190"/>
      <c r="I120" s="190"/>
    </row>
    <row r="121" spans="1:9" ht="36" x14ac:dyDescent="0.2">
      <c r="A121" s="138" t="s">
        <v>478</v>
      </c>
      <c r="B121" s="143" t="s">
        <v>479</v>
      </c>
      <c r="C121" s="143" t="s">
        <v>535</v>
      </c>
      <c r="D121" s="140">
        <v>168533.14600000001</v>
      </c>
      <c r="E121" s="140">
        <v>168533.14573999998</v>
      </c>
      <c r="F121" s="140">
        <f>+E121-D121</f>
        <v>-2.6000002981163561E-4</v>
      </c>
      <c r="G121" s="144" t="s">
        <v>536</v>
      </c>
      <c r="H121" s="190"/>
      <c r="I121" s="190"/>
    </row>
    <row r="122" spans="1:9" x14ac:dyDescent="0.2">
      <c r="A122" s="145"/>
      <c r="B122" s="146"/>
      <c r="C122" s="146"/>
      <c r="D122" s="147"/>
      <c r="E122" s="147"/>
      <c r="F122" s="148"/>
      <c r="G122" s="174"/>
      <c r="H122" s="190"/>
      <c r="I122" s="190"/>
    </row>
    <row r="123" spans="1:9" ht="108" x14ac:dyDescent="0.2">
      <c r="A123" s="178" t="s">
        <v>480</v>
      </c>
      <c r="B123" s="164" t="s">
        <v>537</v>
      </c>
      <c r="C123" s="164" t="s">
        <v>527</v>
      </c>
      <c r="D123" s="152">
        <f>24218271/1000</f>
        <v>24218.271000000001</v>
      </c>
      <c r="E123" s="152">
        <f>+D123</f>
        <v>24218.271000000001</v>
      </c>
      <c r="F123" s="152">
        <f>+D123-E123</f>
        <v>0</v>
      </c>
      <c r="G123" s="179" t="s">
        <v>649</v>
      </c>
      <c r="H123" s="190"/>
      <c r="I123" s="190"/>
    </row>
    <row r="124" spans="1:9" ht="13.5" thickBot="1" x14ac:dyDescent="0.25">
      <c r="A124" s="191" t="s">
        <v>481</v>
      </c>
      <c r="B124" s="181"/>
      <c r="C124" s="181"/>
      <c r="D124" s="182">
        <f>+D110+D117+D123</f>
        <v>4998256.6739999996</v>
      </c>
      <c r="E124" s="182">
        <f>+E110+E117+E123</f>
        <v>4998256.5024700025</v>
      </c>
      <c r="F124" s="182">
        <f>+E124-D124</f>
        <v>-0.17152999714016914</v>
      </c>
      <c r="G124" s="183"/>
      <c r="H124" s="190"/>
      <c r="I124" s="190"/>
    </row>
    <row r="125" spans="1:9" ht="13.5" thickBot="1" x14ac:dyDescent="0.25">
      <c r="A125" s="184"/>
      <c r="B125" s="185"/>
      <c r="C125" s="185"/>
      <c r="D125" s="186"/>
      <c r="E125" s="186"/>
      <c r="F125" s="187"/>
      <c r="G125" s="184"/>
      <c r="H125" s="190"/>
      <c r="I125" s="190"/>
    </row>
    <row r="126" spans="1:9" ht="36" x14ac:dyDescent="0.2">
      <c r="A126" s="159" t="s">
        <v>483</v>
      </c>
      <c r="B126" s="135" t="s">
        <v>484</v>
      </c>
      <c r="C126" s="135" t="s">
        <v>538</v>
      </c>
      <c r="D126" s="136">
        <v>2474760.6570000001</v>
      </c>
      <c r="E126" s="136">
        <v>2474760.6570000001</v>
      </c>
      <c r="F126" s="136">
        <f>+E126-D126</f>
        <v>0</v>
      </c>
      <c r="G126" s="188" t="s">
        <v>539</v>
      </c>
      <c r="H126" s="190"/>
      <c r="I126" s="190"/>
    </row>
    <row r="127" spans="1:9" x14ac:dyDescent="0.2">
      <c r="A127" s="138"/>
      <c r="B127" s="146"/>
      <c r="C127" s="146"/>
      <c r="D127" s="147"/>
      <c r="E127" s="147"/>
      <c r="F127" s="148"/>
      <c r="G127" s="174"/>
      <c r="H127" s="190"/>
      <c r="I127" s="190"/>
    </row>
    <row r="128" spans="1:9" ht="60" x14ac:dyDescent="0.2">
      <c r="A128" s="150" t="s">
        <v>485</v>
      </c>
      <c r="B128" s="164" t="s">
        <v>486</v>
      </c>
      <c r="C128" s="164" t="s">
        <v>540</v>
      </c>
      <c r="D128" s="152">
        <v>84454</v>
      </c>
      <c r="E128" s="152">
        <v>84454</v>
      </c>
      <c r="F128" s="152">
        <f>+E128-D128</f>
        <v>0</v>
      </c>
      <c r="G128" s="179" t="s">
        <v>541</v>
      </c>
      <c r="H128" s="190"/>
      <c r="I128" s="190"/>
    </row>
    <row r="129" spans="1:9" x14ac:dyDescent="0.2">
      <c r="A129" s="145"/>
      <c r="B129" s="146"/>
      <c r="C129" s="146"/>
      <c r="D129" s="147"/>
      <c r="E129" s="147"/>
      <c r="F129" s="148"/>
      <c r="G129" s="174"/>
      <c r="H129" s="190"/>
      <c r="I129" s="190"/>
    </row>
    <row r="130" spans="1:9" ht="60" x14ac:dyDescent="0.2">
      <c r="A130" s="178" t="s">
        <v>488</v>
      </c>
      <c r="B130" s="164" t="s">
        <v>489</v>
      </c>
      <c r="C130" s="164" t="s">
        <v>542</v>
      </c>
      <c r="D130" s="152">
        <f>SUM(D131:D133)</f>
        <v>1999146.719</v>
      </c>
      <c r="E130" s="152">
        <f>SUM(E131:E133)</f>
        <v>1999146.719</v>
      </c>
      <c r="F130" s="152">
        <f>+E130-D130</f>
        <v>0</v>
      </c>
      <c r="G130" s="179" t="s">
        <v>543</v>
      </c>
      <c r="H130" s="190"/>
      <c r="I130" s="190"/>
    </row>
    <row r="131" spans="1:9" ht="48" x14ac:dyDescent="0.2">
      <c r="A131" s="142" t="s">
        <v>490</v>
      </c>
      <c r="B131" s="143" t="s">
        <v>491</v>
      </c>
      <c r="C131" s="139" t="s">
        <v>544</v>
      </c>
      <c r="D131" s="140">
        <v>1978757.713</v>
      </c>
      <c r="E131" s="140">
        <v>1978757.713</v>
      </c>
      <c r="F131" s="140">
        <f>+E131-D131</f>
        <v>0</v>
      </c>
      <c r="G131" s="144" t="s">
        <v>545</v>
      </c>
      <c r="H131" s="190"/>
      <c r="I131" s="190"/>
    </row>
    <row r="132" spans="1:9" ht="84" x14ac:dyDescent="0.2">
      <c r="A132" s="142" t="s">
        <v>492</v>
      </c>
      <c r="B132" s="143" t="s">
        <v>493</v>
      </c>
      <c r="C132" s="139" t="s">
        <v>546</v>
      </c>
      <c r="D132" s="177">
        <v>5162</v>
      </c>
      <c r="E132" s="177">
        <v>5162</v>
      </c>
      <c r="F132" s="177">
        <f>+E132-D132</f>
        <v>0</v>
      </c>
      <c r="G132" s="144" t="s">
        <v>650</v>
      </c>
      <c r="H132" s="190"/>
      <c r="I132" s="190"/>
    </row>
    <row r="133" spans="1:9" x14ac:dyDescent="0.2">
      <c r="A133" s="138" t="s">
        <v>495</v>
      </c>
      <c r="B133" s="143" t="s">
        <v>496</v>
      </c>
      <c r="C133" s="143" t="s">
        <v>528</v>
      </c>
      <c r="D133" s="140">
        <v>15227.005999999999</v>
      </c>
      <c r="E133" s="140">
        <v>15227.005999999999</v>
      </c>
      <c r="F133" s="140">
        <f>+E133-D133</f>
        <v>0</v>
      </c>
      <c r="G133" s="189"/>
      <c r="H133" s="190"/>
      <c r="I133" s="190"/>
    </row>
    <row r="134" spans="1:9" x14ac:dyDescent="0.2">
      <c r="A134" s="145"/>
      <c r="B134" s="146"/>
      <c r="C134" s="146"/>
      <c r="D134" s="147"/>
      <c r="E134" s="147"/>
      <c r="F134" s="148"/>
      <c r="G134" s="174"/>
      <c r="H134" s="190"/>
      <c r="I134" s="190"/>
    </row>
    <row r="135" spans="1:9" ht="60" x14ac:dyDescent="0.2">
      <c r="A135" s="178" t="s">
        <v>497</v>
      </c>
      <c r="B135" s="164" t="s">
        <v>498</v>
      </c>
      <c r="C135" s="164" t="s">
        <v>547</v>
      </c>
      <c r="D135" s="152">
        <f>SUM(D136:D141)</f>
        <v>377391.74300000002</v>
      </c>
      <c r="E135" s="152">
        <f>SUM(E136:E141)</f>
        <v>377391.74800000002</v>
      </c>
      <c r="F135" s="152">
        <f t="shared" ref="F135:F140" si="4">+E135-D135</f>
        <v>5.0000000046566129E-3</v>
      </c>
      <c r="G135" s="179" t="s">
        <v>548</v>
      </c>
      <c r="H135" s="190"/>
      <c r="I135" s="190"/>
    </row>
    <row r="136" spans="1:9" ht="48" x14ac:dyDescent="0.2">
      <c r="A136" s="142" t="s">
        <v>490</v>
      </c>
      <c r="B136" s="143" t="s">
        <v>499</v>
      </c>
      <c r="C136" s="143" t="s">
        <v>544</v>
      </c>
      <c r="D136" s="140">
        <v>203359.11300000001</v>
      </c>
      <c r="E136" s="140">
        <v>203359.11300000001</v>
      </c>
      <c r="F136" s="140">
        <f t="shared" si="4"/>
        <v>0</v>
      </c>
      <c r="G136" s="144" t="s">
        <v>549</v>
      </c>
      <c r="H136" s="190"/>
      <c r="I136" s="190"/>
    </row>
    <row r="137" spans="1:9" ht="156" x14ac:dyDescent="0.2">
      <c r="A137" s="142" t="s">
        <v>500</v>
      </c>
      <c r="B137" s="139" t="s">
        <v>501</v>
      </c>
      <c r="C137" s="139" t="s">
        <v>550</v>
      </c>
      <c r="D137" s="140">
        <v>34734.629999999997</v>
      </c>
      <c r="E137" s="140">
        <v>34734.629999999997</v>
      </c>
      <c r="F137" s="140">
        <f t="shared" si="4"/>
        <v>0</v>
      </c>
      <c r="G137" s="144" t="s">
        <v>651</v>
      </c>
      <c r="H137" s="190"/>
      <c r="I137" s="190"/>
    </row>
    <row r="138" spans="1:9" ht="168" x14ac:dyDescent="0.2">
      <c r="A138" s="142" t="s">
        <v>551</v>
      </c>
      <c r="B138" s="139" t="s">
        <v>503</v>
      </c>
      <c r="C138" s="139" t="s">
        <v>550</v>
      </c>
      <c r="D138" s="140">
        <f>102715+196</f>
        <v>102911</v>
      </c>
      <c r="E138" s="140">
        <v>102911.005</v>
      </c>
      <c r="F138" s="140">
        <f t="shared" si="4"/>
        <v>5.0000000046566129E-3</v>
      </c>
      <c r="G138" s="144" t="s">
        <v>652</v>
      </c>
      <c r="H138" s="190"/>
      <c r="I138" s="190"/>
    </row>
    <row r="139" spans="1:9" ht="156" x14ac:dyDescent="0.2">
      <c r="A139" s="142" t="s">
        <v>504</v>
      </c>
      <c r="B139" s="139" t="s">
        <v>505</v>
      </c>
      <c r="C139" s="139" t="s">
        <v>550</v>
      </c>
      <c r="D139" s="140">
        <v>22823</v>
      </c>
      <c r="E139" s="140">
        <v>22823</v>
      </c>
      <c r="F139" s="140">
        <f t="shared" si="4"/>
        <v>0</v>
      </c>
      <c r="G139" s="144" t="s">
        <v>653</v>
      </c>
      <c r="H139" s="190"/>
      <c r="I139" s="190"/>
    </row>
    <row r="140" spans="1:9" ht="156" x14ac:dyDescent="0.2">
      <c r="A140" s="142" t="s">
        <v>506</v>
      </c>
      <c r="B140" s="139" t="s">
        <v>507</v>
      </c>
      <c r="C140" s="139" t="s">
        <v>550</v>
      </c>
      <c r="D140" s="140">
        <v>9465</v>
      </c>
      <c r="E140" s="140">
        <v>9465</v>
      </c>
      <c r="F140" s="140">
        <f t="shared" si="4"/>
        <v>0</v>
      </c>
      <c r="G140" s="144" t="s">
        <v>654</v>
      </c>
      <c r="H140" s="190"/>
      <c r="I140" s="190"/>
    </row>
    <row r="141" spans="1:9" ht="216" x14ac:dyDescent="0.2">
      <c r="A141" s="142" t="s">
        <v>508</v>
      </c>
      <c r="B141" s="139" t="s">
        <v>509</v>
      </c>
      <c r="C141" s="139" t="s">
        <v>552</v>
      </c>
      <c r="D141" s="177">
        <v>4099</v>
      </c>
      <c r="E141" s="177">
        <v>4099</v>
      </c>
      <c r="F141" s="177">
        <f>+E141-D141</f>
        <v>0</v>
      </c>
      <c r="G141" s="144" t="s">
        <v>655</v>
      </c>
      <c r="H141" s="190"/>
      <c r="I141" s="190"/>
    </row>
    <row r="142" spans="1:9" x14ac:dyDescent="0.2">
      <c r="A142" s="145"/>
      <c r="B142" s="146"/>
      <c r="C142" s="146"/>
      <c r="D142" s="147"/>
      <c r="E142" s="147"/>
      <c r="F142" s="148"/>
      <c r="G142" s="174"/>
      <c r="H142" s="190"/>
      <c r="I142" s="190"/>
    </row>
    <row r="143" spans="1:9" ht="264" x14ac:dyDescent="0.2">
      <c r="A143" s="178" t="s">
        <v>511</v>
      </c>
      <c r="B143" s="164" t="s">
        <v>512</v>
      </c>
      <c r="C143" s="164" t="s">
        <v>553</v>
      </c>
      <c r="D143" s="152">
        <v>62504</v>
      </c>
      <c r="E143" s="152">
        <v>62504</v>
      </c>
      <c r="F143" s="152">
        <f>+E143-D143</f>
        <v>0</v>
      </c>
      <c r="G143" s="179" t="s">
        <v>656</v>
      </c>
      <c r="H143" s="190"/>
      <c r="I143" s="190"/>
    </row>
    <row r="144" spans="1:9" ht="13.5" thickBot="1" x14ac:dyDescent="0.25">
      <c r="A144" s="180" t="s">
        <v>513</v>
      </c>
      <c r="B144" s="181"/>
      <c r="C144" s="181"/>
      <c r="D144" s="182">
        <f>+D126+D128+D130+D135+D143</f>
        <v>4998257.1189999999</v>
      </c>
      <c r="E144" s="182">
        <f>+E126+E128+E130+E135+E143</f>
        <v>4998257.1239999998</v>
      </c>
      <c r="F144" s="182">
        <f>+E144-D144</f>
        <v>4.999999888241291E-3</v>
      </c>
      <c r="G144" s="183"/>
      <c r="H144" s="190"/>
      <c r="I144" s="190"/>
    </row>
    <row r="145" spans="1:15" x14ac:dyDescent="0.2">
      <c r="A145" s="190"/>
      <c r="B145" s="190"/>
      <c r="C145" s="190"/>
      <c r="D145" s="190"/>
      <c r="E145" s="190"/>
      <c r="F145" s="190"/>
      <c r="G145" s="190"/>
      <c r="H145" s="190"/>
      <c r="I145" s="190"/>
    </row>
    <row r="146" spans="1:15" x14ac:dyDescent="0.2">
      <c r="A146" s="190"/>
      <c r="B146" s="190"/>
      <c r="C146" s="190"/>
      <c r="D146" s="190"/>
      <c r="E146" s="190"/>
      <c r="F146" s="190"/>
      <c r="G146" s="190"/>
      <c r="H146" s="190"/>
      <c r="I146" s="190"/>
    </row>
    <row r="147" spans="1:15" x14ac:dyDescent="0.2">
      <c r="A147" s="190"/>
      <c r="B147" s="190"/>
      <c r="C147" s="190"/>
      <c r="D147" s="190"/>
      <c r="E147" s="190"/>
      <c r="F147" s="190"/>
      <c r="G147" s="190"/>
      <c r="H147" s="190"/>
      <c r="I147" s="190"/>
    </row>
    <row r="148" spans="1:15" ht="33.950000000000003" customHeight="1" x14ac:dyDescent="0.25">
      <c r="A148" s="457" t="s">
        <v>623</v>
      </c>
      <c r="B148" s="457"/>
      <c r="C148" s="457"/>
      <c r="D148" s="457"/>
      <c r="E148" s="457"/>
      <c r="F148" s="457"/>
      <c r="G148" s="457"/>
      <c r="H148" s="190"/>
      <c r="I148" s="190"/>
    </row>
    <row r="149" spans="1:15" x14ac:dyDescent="0.2">
      <c r="A149" s="121"/>
      <c r="B149" s="122"/>
      <c r="C149" s="213"/>
      <c r="D149" s="123"/>
      <c r="E149" s="123"/>
      <c r="F149" s="124"/>
      <c r="G149" s="124"/>
      <c r="H149" s="190"/>
      <c r="I149" s="190"/>
    </row>
    <row r="150" spans="1:15" x14ac:dyDescent="0.2">
      <c r="A150" s="458" t="s">
        <v>448</v>
      </c>
      <c r="B150" s="458"/>
      <c r="C150" s="458"/>
      <c r="D150" s="458"/>
      <c r="E150" s="458"/>
      <c r="F150" s="458"/>
      <c r="G150" s="458"/>
      <c r="H150" s="190"/>
      <c r="I150" s="190"/>
      <c r="J150" s="190"/>
      <c r="K150" s="190"/>
      <c r="L150" s="190"/>
      <c r="M150" s="190"/>
      <c r="N150" s="190"/>
      <c r="O150" s="190"/>
    </row>
    <row r="151" spans="1:15" ht="13.5" thickBot="1" x14ac:dyDescent="0.25">
      <c r="A151" s="125"/>
      <c r="B151" s="126"/>
      <c r="C151" s="214"/>
      <c r="D151" s="127"/>
      <c r="E151" s="127"/>
      <c r="F151" s="128"/>
      <c r="G151" s="129"/>
      <c r="H151" s="190"/>
      <c r="I151" s="190"/>
      <c r="J151" s="190"/>
      <c r="K151" s="190"/>
      <c r="L151" s="190"/>
      <c r="M151" s="190"/>
      <c r="N151" s="190"/>
      <c r="O151" s="190"/>
    </row>
    <row r="152" spans="1:15" ht="48.75" thickBot="1" x14ac:dyDescent="0.25">
      <c r="A152" s="215" t="s">
        <v>624</v>
      </c>
      <c r="B152" s="216" t="s">
        <v>576</v>
      </c>
      <c r="C152" s="172" t="s">
        <v>577</v>
      </c>
      <c r="D152" s="172" t="s">
        <v>518</v>
      </c>
      <c r="E152" s="172" t="s">
        <v>519</v>
      </c>
      <c r="F152" s="217" t="s">
        <v>453</v>
      </c>
      <c r="G152" s="218" t="s">
        <v>454</v>
      </c>
      <c r="H152" s="190"/>
      <c r="I152" s="190"/>
    </row>
    <row r="153" spans="1:15" x14ac:dyDescent="0.2">
      <c r="A153" s="219" t="s">
        <v>578</v>
      </c>
      <c r="B153" s="220" t="s">
        <v>579</v>
      </c>
      <c r="C153" s="221"/>
      <c r="D153" s="222">
        <v>1786899</v>
      </c>
      <c r="E153" s="222">
        <v>1786899.1939999999</v>
      </c>
      <c r="F153" s="222">
        <v>0.19399999990127981</v>
      </c>
      <c r="G153" s="223"/>
      <c r="H153" s="190"/>
      <c r="I153" s="190"/>
    </row>
    <row r="154" spans="1:15" ht="24" x14ac:dyDescent="0.2">
      <c r="A154" s="142" t="s">
        <v>580</v>
      </c>
      <c r="B154" s="139" t="s">
        <v>581</v>
      </c>
      <c r="C154" s="139" t="s">
        <v>362</v>
      </c>
      <c r="D154" s="140">
        <v>1768603</v>
      </c>
      <c r="E154" s="140">
        <v>1768603.1939999999</v>
      </c>
      <c r="F154" s="140">
        <v>0.19399999990127981</v>
      </c>
      <c r="G154" s="189"/>
      <c r="H154" s="190"/>
      <c r="I154" s="190"/>
    </row>
    <row r="155" spans="1:15" ht="360" x14ac:dyDescent="0.2">
      <c r="A155" s="142" t="s">
        <v>582</v>
      </c>
      <c r="B155" s="139" t="s">
        <v>583</v>
      </c>
      <c r="C155" s="139" t="s">
        <v>584</v>
      </c>
      <c r="D155" s="177">
        <v>18296</v>
      </c>
      <c r="E155" s="177">
        <v>18296</v>
      </c>
      <c r="F155" s="177">
        <v>0</v>
      </c>
      <c r="G155" s="144" t="s">
        <v>657</v>
      </c>
      <c r="H155" s="190"/>
      <c r="I155" s="190"/>
    </row>
    <row r="156" spans="1:15" x14ac:dyDescent="0.2">
      <c r="A156" s="145"/>
      <c r="B156" s="146"/>
      <c r="C156" s="224"/>
      <c r="D156" s="147"/>
      <c r="E156" s="147"/>
      <c r="F156" s="148"/>
      <c r="G156" s="149"/>
      <c r="H156" s="190"/>
      <c r="I156" s="190"/>
    </row>
    <row r="157" spans="1:15" ht="96" x14ac:dyDescent="0.2">
      <c r="A157" s="150" t="s">
        <v>585</v>
      </c>
      <c r="B157" s="151" t="s">
        <v>586</v>
      </c>
      <c r="C157" s="164"/>
      <c r="D157" s="152">
        <v>1510794.7650000001</v>
      </c>
      <c r="E157" s="152">
        <v>1510795</v>
      </c>
      <c r="F157" s="152">
        <v>0.23499999986961484</v>
      </c>
      <c r="G157" s="162" t="s">
        <v>625</v>
      </c>
      <c r="H157" s="190"/>
      <c r="I157" s="190"/>
    </row>
    <row r="158" spans="1:15" ht="36" x14ac:dyDescent="0.2">
      <c r="A158" s="138" t="s">
        <v>587</v>
      </c>
      <c r="B158" s="139" t="s">
        <v>588</v>
      </c>
      <c r="C158" s="139" t="s">
        <v>364</v>
      </c>
      <c r="D158" s="140">
        <v>501402.76500000001</v>
      </c>
      <c r="E158" s="140">
        <v>501403</v>
      </c>
      <c r="F158" s="140">
        <v>0.23499999998603016</v>
      </c>
      <c r="G158" s="144" t="s">
        <v>626</v>
      </c>
      <c r="H158" s="190"/>
      <c r="I158" s="190"/>
    </row>
    <row r="159" spans="1:15" ht="108" x14ac:dyDescent="0.2">
      <c r="A159" s="142" t="s">
        <v>590</v>
      </c>
      <c r="B159" s="143" t="s">
        <v>591</v>
      </c>
      <c r="C159" s="139" t="s">
        <v>592</v>
      </c>
      <c r="D159" s="140">
        <v>487757</v>
      </c>
      <c r="E159" s="140">
        <v>487757</v>
      </c>
      <c r="F159" s="140">
        <v>0</v>
      </c>
      <c r="G159" s="144" t="s">
        <v>627</v>
      </c>
      <c r="H159" s="190"/>
      <c r="I159" s="190"/>
    </row>
    <row r="160" spans="1:15" x14ac:dyDescent="0.2">
      <c r="A160" s="142" t="s">
        <v>594</v>
      </c>
      <c r="B160" s="143" t="s">
        <v>595</v>
      </c>
      <c r="C160" s="139" t="s">
        <v>628</v>
      </c>
      <c r="D160" s="140">
        <v>344692</v>
      </c>
      <c r="E160" s="140">
        <v>344692</v>
      </c>
      <c r="F160" s="140">
        <v>0</v>
      </c>
      <c r="G160" s="225"/>
      <c r="H160" s="190"/>
      <c r="I160" s="190"/>
    </row>
    <row r="161" spans="1:9" ht="228" x14ac:dyDescent="0.2">
      <c r="A161" s="142" t="s">
        <v>597</v>
      </c>
      <c r="B161" s="143" t="s">
        <v>598</v>
      </c>
      <c r="C161" s="139" t="s">
        <v>599</v>
      </c>
      <c r="D161" s="177">
        <v>158197</v>
      </c>
      <c r="E161" s="177">
        <v>158197</v>
      </c>
      <c r="F161" s="177">
        <v>0</v>
      </c>
      <c r="G161" s="144" t="s">
        <v>660</v>
      </c>
      <c r="H161" s="190"/>
      <c r="I161" s="190"/>
    </row>
    <row r="162" spans="1:9" ht="132" x14ac:dyDescent="0.2">
      <c r="A162" s="138" t="s">
        <v>600</v>
      </c>
      <c r="B162" s="143" t="s">
        <v>601</v>
      </c>
      <c r="C162" s="139" t="s">
        <v>602</v>
      </c>
      <c r="D162" s="140">
        <v>297</v>
      </c>
      <c r="E162" s="140">
        <v>297</v>
      </c>
      <c r="F162" s="140">
        <v>0</v>
      </c>
      <c r="G162" s="144" t="s">
        <v>658</v>
      </c>
      <c r="H162" s="190"/>
      <c r="I162" s="190"/>
    </row>
    <row r="163" spans="1:9" ht="180" x14ac:dyDescent="0.2">
      <c r="A163" s="142" t="s">
        <v>603</v>
      </c>
      <c r="B163" s="143" t="s">
        <v>604</v>
      </c>
      <c r="C163" s="139" t="s">
        <v>599</v>
      </c>
      <c r="D163" s="140">
        <v>5979</v>
      </c>
      <c r="E163" s="140">
        <v>5979</v>
      </c>
      <c r="F163" s="140">
        <v>0</v>
      </c>
      <c r="G163" s="144" t="s">
        <v>661</v>
      </c>
      <c r="H163" s="190"/>
      <c r="I163" s="190"/>
    </row>
    <row r="164" spans="1:9" ht="132" x14ac:dyDescent="0.2">
      <c r="A164" s="138" t="s">
        <v>605</v>
      </c>
      <c r="B164" s="143" t="s">
        <v>606</v>
      </c>
      <c r="C164" s="139" t="s">
        <v>602</v>
      </c>
      <c r="D164" s="140">
        <v>12470</v>
      </c>
      <c r="E164" s="140">
        <v>12470</v>
      </c>
      <c r="F164" s="140">
        <v>0</v>
      </c>
      <c r="G164" s="144" t="s">
        <v>659</v>
      </c>
      <c r="H164" s="190"/>
      <c r="I164" s="190"/>
    </row>
    <row r="165" spans="1:9" x14ac:dyDescent="0.2">
      <c r="A165" s="145"/>
      <c r="B165" s="146"/>
      <c r="C165" s="224"/>
      <c r="D165" s="147"/>
      <c r="E165" s="147"/>
      <c r="F165" s="148"/>
      <c r="G165" s="149"/>
      <c r="H165" s="190"/>
      <c r="I165" s="190"/>
    </row>
    <row r="166" spans="1:9" ht="288" x14ac:dyDescent="0.2">
      <c r="A166" s="150" t="s">
        <v>607</v>
      </c>
      <c r="B166" s="151" t="s">
        <v>608</v>
      </c>
      <c r="C166" s="164" t="s">
        <v>609</v>
      </c>
      <c r="D166" s="152">
        <v>37818</v>
      </c>
      <c r="E166" s="152">
        <v>37818</v>
      </c>
      <c r="F166" s="152">
        <v>0</v>
      </c>
      <c r="G166" s="162" t="s">
        <v>662</v>
      </c>
      <c r="H166" s="190"/>
      <c r="I166" s="190"/>
    </row>
    <row r="167" spans="1:9" x14ac:dyDescent="0.2">
      <c r="A167" s="145"/>
      <c r="B167" s="146"/>
      <c r="C167" s="224"/>
      <c r="D167" s="147"/>
      <c r="E167" s="147"/>
      <c r="F167" s="148"/>
      <c r="G167" s="149"/>
      <c r="H167" s="190"/>
      <c r="I167" s="190"/>
    </row>
    <row r="168" spans="1:9" ht="216" x14ac:dyDescent="0.2">
      <c r="A168" s="150" t="s">
        <v>610</v>
      </c>
      <c r="B168" s="151" t="s">
        <v>611</v>
      </c>
      <c r="C168" s="164" t="s">
        <v>612</v>
      </c>
      <c r="D168" s="152">
        <v>53715</v>
      </c>
      <c r="E168" s="152">
        <v>53715</v>
      </c>
      <c r="F168" s="152">
        <v>0</v>
      </c>
      <c r="G168" s="162" t="s">
        <v>663</v>
      </c>
      <c r="H168" s="190"/>
      <c r="I168" s="190"/>
    </row>
    <row r="169" spans="1:9" x14ac:dyDescent="0.2">
      <c r="A169" s="145"/>
      <c r="B169" s="146"/>
      <c r="C169" s="224"/>
      <c r="D169" s="147"/>
      <c r="E169" s="147"/>
      <c r="F169" s="148"/>
      <c r="G169" s="149"/>
      <c r="H169" s="190"/>
      <c r="I169" s="190"/>
    </row>
    <row r="170" spans="1:9" x14ac:dyDescent="0.2">
      <c r="A170" s="150" t="s">
        <v>613</v>
      </c>
      <c r="B170" s="151" t="s">
        <v>614</v>
      </c>
      <c r="C170" s="164"/>
      <c r="D170" s="152">
        <v>1824717</v>
      </c>
      <c r="E170" s="152">
        <v>1824717.1939999999</v>
      </c>
      <c r="F170" s="152">
        <v>0.19399999990127981</v>
      </c>
      <c r="G170" s="226"/>
      <c r="H170" s="190"/>
      <c r="I170" s="190"/>
    </row>
    <row r="171" spans="1:9" x14ac:dyDescent="0.2">
      <c r="A171" s="227"/>
      <c r="B171" s="146"/>
      <c r="C171" s="224"/>
      <c r="D171" s="228"/>
      <c r="E171" s="228"/>
      <c r="F171" s="229"/>
      <c r="G171" s="230"/>
      <c r="H171" s="190"/>
      <c r="I171" s="190"/>
    </row>
    <row r="172" spans="1:9" x14ac:dyDescent="0.2">
      <c r="A172" s="150" t="s">
        <v>615</v>
      </c>
      <c r="B172" s="151" t="s">
        <v>616</v>
      </c>
      <c r="C172" s="164"/>
      <c r="D172" s="152">
        <v>1564509.7650000001</v>
      </c>
      <c r="E172" s="152">
        <v>1564510</v>
      </c>
      <c r="F172" s="152">
        <v>0.23499999986961484</v>
      </c>
      <c r="G172" s="226"/>
      <c r="H172" s="190"/>
      <c r="I172" s="190"/>
    </row>
    <row r="173" spans="1:9" x14ac:dyDescent="0.2">
      <c r="A173" s="145"/>
      <c r="B173" s="146"/>
      <c r="C173" s="224"/>
      <c r="D173" s="147"/>
      <c r="E173" s="147"/>
      <c r="F173" s="148"/>
      <c r="G173" s="149"/>
      <c r="H173" s="190"/>
      <c r="I173" s="190"/>
    </row>
    <row r="174" spans="1:9" x14ac:dyDescent="0.2">
      <c r="A174" s="150" t="s">
        <v>617</v>
      </c>
      <c r="B174" s="151" t="s">
        <v>618</v>
      </c>
      <c r="C174" s="164"/>
      <c r="D174" s="152">
        <v>260207.23499999987</v>
      </c>
      <c r="E174" s="152">
        <v>260207.1939999999</v>
      </c>
      <c r="F174" s="152">
        <v>-4.0999999968335032E-2</v>
      </c>
      <c r="G174" s="153"/>
      <c r="H174" s="190"/>
      <c r="I174" s="190"/>
    </row>
    <row r="175" spans="1:9" x14ac:dyDescent="0.2">
      <c r="A175" s="145"/>
      <c r="B175" s="146"/>
      <c r="C175" s="224"/>
      <c r="D175" s="147"/>
      <c r="E175" s="147"/>
      <c r="F175" s="148"/>
      <c r="G175" s="149"/>
      <c r="H175" s="190"/>
      <c r="I175" s="190"/>
    </row>
    <row r="176" spans="1:9" x14ac:dyDescent="0.2">
      <c r="A176" s="150" t="s">
        <v>619</v>
      </c>
      <c r="B176" s="151" t="s">
        <v>620</v>
      </c>
      <c r="C176" s="164"/>
      <c r="D176" s="152">
        <v>20928</v>
      </c>
      <c r="E176" s="152">
        <v>20928</v>
      </c>
      <c r="F176" s="152">
        <v>0</v>
      </c>
      <c r="G176" s="153"/>
      <c r="H176" s="190"/>
      <c r="I176" s="190"/>
    </row>
    <row r="177" spans="1:9" x14ac:dyDescent="0.2">
      <c r="A177" s="145"/>
      <c r="B177" s="146"/>
      <c r="C177" s="224"/>
      <c r="D177" s="147"/>
      <c r="E177" s="147"/>
      <c r="F177" s="148"/>
      <c r="G177" s="149"/>
      <c r="H177" s="190"/>
      <c r="I177" s="190"/>
    </row>
    <row r="178" spans="1:9" ht="13.5" thickBot="1" x14ac:dyDescent="0.25">
      <c r="A178" s="231" t="s">
        <v>621</v>
      </c>
      <c r="B178" s="232" t="s">
        <v>622</v>
      </c>
      <c r="C178" s="233"/>
      <c r="D178" s="234">
        <v>239279.23499999987</v>
      </c>
      <c r="E178" s="234">
        <v>239279.1939999999</v>
      </c>
      <c r="F178" s="234">
        <v>-4.0999999968335032E-2</v>
      </c>
      <c r="G178" s="235"/>
      <c r="H178" s="190"/>
      <c r="I178" s="190"/>
    </row>
    <row r="179" spans="1:9" x14ac:dyDescent="0.2">
      <c r="A179" s="190"/>
      <c r="B179" s="190"/>
      <c r="C179" s="190"/>
      <c r="D179" s="190"/>
      <c r="E179" s="190"/>
      <c r="F179" s="190"/>
      <c r="G179" s="190"/>
      <c r="H179" s="190"/>
      <c r="I179" s="190"/>
    </row>
    <row r="180" spans="1:9" x14ac:dyDescent="0.2">
      <c r="A180" s="190"/>
      <c r="B180" s="190"/>
      <c r="C180" s="190"/>
      <c r="D180" s="190"/>
      <c r="E180" s="190"/>
      <c r="F180" s="190"/>
      <c r="G180" s="190"/>
      <c r="H180" s="190"/>
      <c r="I180" s="190"/>
    </row>
    <row r="181" spans="1:9" x14ac:dyDescent="0.2">
      <c r="A181" s="190"/>
      <c r="B181" s="190"/>
      <c r="C181" s="190"/>
      <c r="D181" s="190"/>
      <c r="E181" s="190"/>
      <c r="F181" s="190"/>
      <c r="G181" s="190"/>
      <c r="H181" s="190"/>
      <c r="I181" s="190"/>
    </row>
    <row r="182" spans="1:9" ht="15.75" x14ac:dyDescent="0.25">
      <c r="A182" s="167" t="s">
        <v>447</v>
      </c>
      <c r="B182" s="166"/>
      <c r="C182" s="122"/>
      <c r="D182" s="123"/>
      <c r="E182" s="123"/>
      <c r="F182" s="124"/>
      <c r="G182" s="124"/>
      <c r="H182" s="190"/>
      <c r="I182" s="190"/>
    </row>
    <row r="183" spans="1:9" x14ac:dyDescent="0.2">
      <c r="A183" s="121"/>
      <c r="B183" s="121"/>
      <c r="C183" s="122"/>
      <c r="D183" s="123"/>
      <c r="E183" s="123"/>
      <c r="F183" s="124"/>
      <c r="G183" s="124"/>
      <c r="H183" s="190"/>
      <c r="I183" s="190"/>
    </row>
    <row r="184" spans="1:9" x14ac:dyDescent="0.2">
      <c r="A184" s="474" t="s">
        <v>448</v>
      </c>
      <c r="B184" s="474"/>
      <c r="C184" s="474"/>
      <c r="D184" s="474"/>
      <c r="E184" s="474"/>
      <c r="F184" s="474"/>
      <c r="G184" s="474"/>
      <c r="H184" s="190"/>
      <c r="I184" s="190"/>
    </row>
    <row r="185" spans="1:9" ht="13.5" thickBot="1" x14ac:dyDescent="0.25">
      <c r="A185" s="125"/>
      <c r="B185" s="125"/>
      <c r="C185" s="126"/>
      <c r="D185" s="127"/>
      <c r="E185" s="127"/>
      <c r="F185" s="128"/>
      <c r="G185" s="129"/>
      <c r="H185" s="190"/>
      <c r="I185" s="190"/>
    </row>
    <row r="186" spans="1:9" ht="36.75" thickBot="1" x14ac:dyDescent="0.25">
      <c r="A186" s="130" t="s">
        <v>449</v>
      </c>
      <c r="B186" s="194"/>
      <c r="C186" s="131" t="s">
        <v>450</v>
      </c>
      <c r="D186" s="132" t="s">
        <v>451</v>
      </c>
      <c r="E186" s="132" t="s">
        <v>452</v>
      </c>
      <c r="F186" s="132" t="s">
        <v>453</v>
      </c>
      <c r="G186" s="133" t="s">
        <v>454</v>
      </c>
      <c r="H186" s="190"/>
      <c r="I186" s="190"/>
    </row>
    <row r="187" spans="1:9" ht="24" x14ac:dyDescent="0.2">
      <c r="A187" s="134" t="s">
        <v>455</v>
      </c>
      <c r="B187" s="195"/>
      <c r="C187" s="135" t="s">
        <v>456</v>
      </c>
      <c r="D187" s="136">
        <f>SUM(D188:D192)</f>
        <v>4745258.4610000001</v>
      </c>
      <c r="E187" s="136">
        <f>SUM(E188:E192)</f>
        <v>4745258.4610000001</v>
      </c>
      <c r="F187" s="136">
        <f t="shared" ref="F187:F192" si="5">+E187-D187</f>
        <v>0</v>
      </c>
      <c r="G187" s="137"/>
      <c r="H187" s="190"/>
      <c r="I187" s="190"/>
    </row>
    <row r="188" spans="1:9" x14ac:dyDescent="0.2">
      <c r="A188" s="467" t="s">
        <v>457</v>
      </c>
      <c r="B188" s="468"/>
      <c r="C188" s="139" t="s">
        <v>458</v>
      </c>
      <c r="D188" s="140">
        <v>52117.006999999998</v>
      </c>
      <c r="E188" s="140">
        <v>52117.006999999998</v>
      </c>
      <c r="F188" s="140">
        <f t="shared" si="5"/>
        <v>0</v>
      </c>
      <c r="G188" s="141"/>
      <c r="H188" s="190"/>
      <c r="I188" s="190"/>
    </row>
    <row r="189" spans="1:9" x14ac:dyDescent="0.2">
      <c r="A189" s="465" t="s">
        <v>459</v>
      </c>
      <c r="B189" s="466"/>
      <c r="C189" s="139" t="s">
        <v>460</v>
      </c>
      <c r="D189" s="140">
        <v>3956425.253</v>
      </c>
      <c r="E189" s="140">
        <v>3956425.253</v>
      </c>
      <c r="F189" s="140">
        <f t="shared" si="5"/>
        <v>0</v>
      </c>
      <c r="G189" s="141"/>
      <c r="H189" s="190"/>
      <c r="I189" s="190"/>
    </row>
    <row r="190" spans="1:9" ht="24" x14ac:dyDescent="0.2">
      <c r="A190" s="465" t="s">
        <v>461</v>
      </c>
      <c r="B190" s="466"/>
      <c r="C190" s="143" t="s">
        <v>462</v>
      </c>
      <c r="D190" s="140">
        <v>635859.18400000001</v>
      </c>
      <c r="E190" s="140">
        <f>635859.184+147</f>
        <v>636006.18400000001</v>
      </c>
      <c r="F190" s="140">
        <f t="shared" si="5"/>
        <v>147</v>
      </c>
      <c r="G190" s="144" t="s">
        <v>463</v>
      </c>
      <c r="H190" s="190"/>
      <c r="I190" s="190"/>
    </row>
    <row r="191" spans="1:9" ht="24" x14ac:dyDescent="0.2">
      <c r="A191" s="467" t="s">
        <v>464</v>
      </c>
      <c r="B191" s="468"/>
      <c r="C191" s="143" t="s">
        <v>465</v>
      </c>
      <c r="D191" s="140">
        <v>147.29</v>
      </c>
      <c r="E191" s="140">
        <f>147.29-147</f>
        <v>0.28999999999999204</v>
      </c>
      <c r="F191" s="140">
        <f t="shared" si="5"/>
        <v>-147</v>
      </c>
      <c r="G191" s="144" t="s">
        <v>463</v>
      </c>
      <c r="H191" s="190"/>
      <c r="I191" s="190"/>
    </row>
    <row r="192" spans="1:9" x14ac:dyDescent="0.2">
      <c r="A192" s="467" t="s">
        <v>466</v>
      </c>
      <c r="B192" s="468"/>
      <c r="C192" s="143" t="s">
        <v>467</v>
      </c>
      <c r="D192" s="140">
        <v>100709.727</v>
      </c>
      <c r="E192" s="140">
        <v>100709.727</v>
      </c>
      <c r="F192" s="140">
        <f t="shared" si="5"/>
        <v>0</v>
      </c>
      <c r="G192" s="141"/>
      <c r="H192" s="190"/>
      <c r="I192" s="190"/>
    </row>
    <row r="193" spans="1:9" x14ac:dyDescent="0.2">
      <c r="A193" s="145"/>
      <c r="B193" s="197"/>
      <c r="C193" s="146"/>
      <c r="D193" s="147"/>
      <c r="E193" s="147"/>
      <c r="F193" s="148"/>
      <c r="G193" s="149"/>
      <c r="H193" s="190"/>
      <c r="I193" s="190"/>
    </row>
    <row r="194" spans="1:9" x14ac:dyDescent="0.2">
      <c r="A194" s="478" t="s">
        <v>468</v>
      </c>
      <c r="B194" s="479"/>
      <c r="C194" s="151" t="s">
        <v>469</v>
      </c>
      <c r="D194" s="152">
        <f>SUM(D195:D198)</f>
        <v>228130.08300000001</v>
      </c>
      <c r="E194" s="152">
        <f>SUM(E195:E198)</f>
        <v>228780.08300000001</v>
      </c>
      <c r="F194" s="152">
        <f>+E194-D194</f>
        <v>650</v>
      </c>
      <c r="G194" s="153"/>
      <c r="H194" s="190"/>
      <c r="I194" s="190"/>
    </row>
    <row r="195" spans="1:9" x14ac:dyDescent="0.2">
      <c r="A195" s="475" t="s">
        <v>470</v>
      </c>
      <c r="B195" s="476"/>
      <c r="C195" s="139" t="s">
        <v>471</v>
      </c>
      <c r="D195" s="140">
        <v>22899.786</v>
      </c>
      <c r="E195" s="140">
        <v>22899.786</v>
      </c>
      <c r="F195" s="140">
        <f>+E195-D195</f>
        <v>0</v>
      </c>
      <c r="G195" s="141"/>
      <c r="H195" s="190"/>
      <c r="I195" s="190"/>
    </row>
    <row r="196" spans="1:9" ht="48" x14ac:dyDescent="0.2">
      <c r="A196" s="480" t="s">
        <v>472</v>
      </c>
      <c r="B196" s="481"/>
      <c r="C196" s="143" t="s">
        <v>473</v>
      </c>
      <c r="D196" s="140">
        <v>36668.851000000002</v>
      </c>
      <c r="E196" s="140">
        <f>36668.851-365+650</f>
        <v>36953.851000000002</v>
      </c>
      <c r="F196" s="140">
        <f>+E196-D196</f>
        <v>285</v>
      </c>
      <c r="G196" s="144" t="s">
        <v>474</v>
      </c>
      <c r="H196" s="190"/>
      <c r="I196" s="190"/>
    </row>
    <row r="197" spans="1:9" ht="24" x14ac:dyDescent="0.2">
      <c r="A197" s="475" t="s">
        <v>475</v>
      </c>
      <c r="B197" s="476"/>
      <c r="C197" s="143" t="s">
        <v>476</v>
      </c>
      <c r="D197" s="140">
        <v>28.3</v>
      </c>
      <c r="E197" s="140">
        <f>28.3+365</f>
        <v>393.3</v>
      </c>
      <c r="F197" s="140">
        <f>+E197-D197</f>
        <v>365</v>
      </c>
      <c r="G197" s="144" t="s">
        <v>477</v>
      </c>
      <c r="H197" s="190"/>
      <c r="I197" s="190"/>
    </row>
    <row r="198" spans="1:9" x14ac:dyDescent="0.2">
      <c r="A198" s="475" t="s">
        <v>478</v>
      </c>
      <c r="B198" s="476"/>
      <c r="C198" s="143" t="s">
        <v>479</v>
      </c>
      <c r="D198" s="140">
        <v>168533.14600000001</v>
      </c>
      <c r="E198" s="140">
        <v>168533.14600000001</v>
      </c>
      <c r="F198" s="140">
        <f>+E198-D198</f>
        <v>0</v>
      </c>
      <c r="G198" s="141"/>
      <c r="H198" s="190"/>
      <c r="I198" s="190"/>
    </row>
    <row r="199" spans="1:9" x14ac:dyDescent="0.2">
      <c r="A199" s="200"/>
      <c r="B199" s="201"/>
      <c r="C199" s="146"/>
      <c r="D199" s="147"/>
      <c r="E199" s="147"/>
      <c r="F199" s="148"/>
      <c r="G199" s="149"/>
      <c r="H199" s="190"/>
      <c r="I199" s="190"/>
    </row>
    <row r="200" spans="1:9" x14ac:dyDescent="0.2">
      <c r="A200" s="202" t="s">
        <v>480</v>
      </c>
      <c r="B200" s="203"/>
      <c r="C200" s="151" t="s">
        <v>537</v>
      </c>
      <c r="D200" s="152">
        <f>24218271/1000</f>
        <v>24218.271000000001</v>
      </c>
      <c r="E200" s="152">
        <f>24218271/1000</f>
        <v>24218.271000000001</v>
      </c>
      <c r="F200" s="152">
        <f>+E200-D200</f>
        <v>0</v>
      </c>
      <c r="G200" s="153"/>
      <c r="H200" s="190"/>
      <c r="I200" s="190"/>
    </row>
    <row r="201" spans="1:9" ht="24.75" thickBot="1" x14ac:dyDescent="0.25">
      <c r="A201" s="472" t="s">
        <v>481</v>
      </c>
      <c r="B201" s="473"/>
      <c r="C201" s="191"/>
      <c r="D201" s="182">
        <f>+D187+D194+D200</f>
        <v>4997606.8149999995</v>
      </c>
      <c r="E201" s="182">
        <f>+E187+E194+E200</f>
        <v>4998256.8149999995</v>
      </c>
      <c r="F201" s="182">
        <f>+E201-D201</f>
        <v>650</v>
      </c>
      <c r="G201" s="192" t="s">
        <v>482</v>
      </c>
      <c r="H201" s="190"/>
      <c r="I201" s="190"/>
    </row>
    <row r="202" spans="1:9" ht="13.5" thickBot="1" x14ac:dyDescent="0.25">
      <c r="A202" s="154"/>
      <c r="B202" s="199"/>
      <c r="C202" s="155"/>
      <c r="D202" s="156"/>
      <c r="E202" s="156"/>
      <c r="F202" s="157"/>
      <c r="G202" s="158"/>
      <c r="H202" s="190"/>
      <c r="I202" s="190"/>
    </row>
    <row r="203" spans="1:9" x14ac:dyDescent="0.2">
      <c r="A203" s="207" t="s">
        <v>483</v>
      </c>
      <c r="B203" s="208"/>
      <c r="C203" s="135" t="s">
        <v>484</v>
      </c>
      <c r="D203" s="136">
        <v>2474760.6570000001</v>
      </c>
      <c r="E203" s="136">
        <v>2474760.6570000001</v>
      </c>
      <c r="F203" s="136">
        <f>+E203-D203</f>
        <v>0</v>
      </c>
      <c r="G203" s="137"/>
      <c r="H203" s="190"/>
      <c r="I203" s="190"/>
    </row>
    <row r="204" spans="1:9" x14ac:dyDescent="0.2">
      <c r="A204" s="138"/>
      <c r="B204" s="196"/>
      <c r="C204" s="160"/>
      <c r="D204" s="140"/>
      <c r="E204" s="140"/>
      <c r="F204" s="161"/>
      <c r="G204" s="141"/>
      <c r="H204" s="190"/>
      <c r="I204" s="190"/>
    </row>
    <row r="205" spans="1:9" ht="48" x14ac:dyDescent="0.2">
      <c r="A205" s="470" t="s">
        <v>485</v>
      </c>
      <c r="B205" s="471"/>
      <c r="C205" s="151" t="s">
        <v>486</v>
      </c>
      <c r="D205" s="152">
        <v>35699.313999999998</v>
      </c>
      <c r="E205" s="152">
        <v>84454</v>
      </c>
      <c r="F205" s="152">
        <f>+E205-D205</f>
        <v>48754.686000000002</v>
      </c>
      <c r="G205" s="162" t="s">
        <v>487</v>
      </c>
      <c r="H205" s="190"/>
      <c r="I205" s="190"/>
    </row>
    <row r="206" spans="1:9" x14ac:dyDescent="0.2">
      <c r="A206" s="138"/>
      <c r="B206" s="196"/>
      <c r="C206" s="160"/>
      <c r="D206" s="140"/>
      <c r="E206" s="140"/>
      <c r="F206" s="161"/>
      <c r="G206" s="141"/>
      <c r="H206" s="190"/>
      <c r="I206" s="190"/>
    </row>
    <row r="207" spans="1:9" x14ac:dyDescent="0.2">
      <c r="A207" s="470" t="s">
        <v>488</v>
      </c>
      <c r="B207" s="471"/>
      <c r="C207" s="151" t="s">
        <v>489</v>
      </c>
      <c r="D207" s="152">
        <f>SUM(D208:D210)</f>
        <v>2001600.713</v>
      </c>
      <c r="E207" s="152">
        <f>SUM(E208:E210)</f>
        <v>1999147</v>
      </c>
      <c r="F207" s="152">
        <f>+E207-D207</f>
        <v>-2453.7129999999888</v>
      </c>
      <c r="G207" s="153"/>
      <c r="H207" s="190"/>
      <c r="I207" s="190"/>
    </row>
    <row r="208" spans="1:9" x14ac:dyDescent="0.2">
      <c r="A208" s="465" t="s">
        <v>490</v>
      </c>
      <c r="B208" s="466"/>
      <c r="C208" s="143" t="s">
        <v>491</v>
      </c>
      <c r="D208" s="140">
        <v>1978757.713</v>
      </c>
      <c r="E208" s="140">
        <v>1978758</v>
      </c>
      <c r="F208" s="140">
        <f>+E208-D208</f>
        <v>0.28700000001117587</v>
      </c>
      <c r="G208" s="141"/>
      <c r="H208" s="190"/>
      <c r="I208" s="190"/>
    </row>
    <row r="209" spans="1:9" ht="36" x14ac:dyDescent="0.2">
      <c r="A209" s="467" t="s">
        <v>492</v>
      </c>
      <c r="B209" s="468"/>
      <c r="C209" s="143" t="s">
        <v>493</v>
      </c>
      <c r="D209" s="140">
        <v>7616</v>
      </c>
      <c r="E209" s="140">
        <v>5162</v>
      </c>
      <c r="F209" s="140">
        <f>+E209-D209</f>
        <v>-2454</v>
      </c>
      <c r="G209" s="144" t="s">
        <v>494</v>
      </c>
      <c r="H209" s="190"/>
      <c r="I209" s="190"/>
    </row>
    <row r="210" spans="1:9" x14ac:dyDescent="0.2">
      <c r="A210" s="467" t="s">
        <v>495</v>
      </c>
      <c r="B210" s="468"/>
      <c r="C210" s="143" t="s">
        <v>496</v>
      </c>
      <c r="D210" s="140">
        <v>15227</v>
      </c>
      <c r="E210" s="140">
        <v>15227</v>
      </c>
      <c r="F210" s="140">
        <f>+E210-D210</f>
        <v>0</v>
      </c>
      <c r="G210" s="141"/>
      <c r="H210" s="190"/>
      <c r="I210" s="190"/>
    </row>
    <row r="211" spans="1:9" x14ac:dyDescent="0.2">
      <c r="A211" s="145"/>
      <c r="B211" s="197"/>
      <c r="C211" s="146"/>
      <c r="D211" s="147"/>
      <c r="E211" s="147"/>
      <c r="F211" s="148"/>
      <c r="G211" s="149"/>
      <c r="H211" s="190"/>
      <c r="I211" s="190"/>
    </row>
    <row r="212" spans="1:9" x14ac:dyDescent="0.2">
      <c r="A212" s="150" t="s">
        <v>497</v>
      </c>
      <c r="B212" s="198"/>
      <c r="C212" s="151" t="s">
        <v>498</v>
      </c>
      <c r="D212" s="152">
        <f>SUM(D213:D218)</f>
        <v>374286.74800000002</v>
      </c>
      <c r="E212" s="152">
        <f>SUM(E213:E218)</f>
        <v>377390.74800000002</v>
      </c>
      <c r="F212" s="152">
        <f t="shared" ref="F212:F221" si="6">+E212-D212</f>
        <v>3104</v>
      </c>
      <c r="G212" s="153"/>
      <c r="H212" s="190"/>
      <c r="I212" s="190"/>
    </row>
    <row r="213" spans="1:9" x14ac:dyDescent="0.2">
      <c r="A213" s="465" t="s">
        <v>490</v>
      </c>
      <c r="B213" s="466"/>
      <c r="C213" s="143" t="s">
        <v>499</v>
      </c>
      <c r="D213" s="140">
        <v>203359.11300000001</v>
      </c>
      <c r="E213" s="140">
        <v>203359.11300000001</v>
      </c>
      <c r="F213" s="140">
        <f t="shared" si="6"/>
        <v>0</v>
      </c>
      <c r="G213" s="141"/>
      <c r="H213" s="190"/>
      <c r="I213" s="190"/>
    </row>
    <row r="214" spans="1:9" x14ac:dyDescent="0.2">
      <c r="A214" s="467" t="s">
        <v>500</v>
      </c>
      <c r="B214" s="468"/>
      <c r="C214" s="143" t="s">
        <v>501</v>
      </c>
      <c r="D214" s="140">
        <v>34734.629999999997</v>
      </c>
      <c r="E214" s="140">
        <v>34734.629999999997</v>
      </c>
      <c r="F214" s="140">
        <f t="shared" si="6"/>
        <v>0</v>
      </c>
      <c r="G214" s="141"/>
      <c r="H214" s="190"/>
      <c r="I214" s="190"/>
    </row>
    <row r="215" spans="1:9" x14ac:dyDescent="0.2">
      <c r="A215" s="465" t="s">
        <v>502</v>
      </c>
      <c r="B215" s="466"/>
      <c r="C215" s="143" t="s">
        <v>503</v>
      </c>
      <c r="D215" s="140">
        <v>102911.005</v>
      </c>
      <c r="E215" s="140">
        <f>103561.005-650</f>
        <v>102911.005</v>
      </c>
      <c r="F215" s="140">
        <f t="shared" si="6"/>
        <v>0</v>
      </c>
      <c r="G215" s="144"/>
      <c r="H215" s="190"/>
      <c r="I215" s="190"/>
    </row>
    <row r="216" spans="1:9" x14ac:dyDescent="0.2">
      <c r="A216" s="467" t="s">
        <v>504</v>
      </c>
      <c r="B216" s="468"/>
      <c r="C216" s="143" t="s">
        <v>505</v>
      </c>
      <c r="D216" s="140">
        <v>22823</v>
      </c>
      <c r="E216" s="140">
        <v>22823</v>
      </c>
      <c r="F216" s="140">
        <f t="shared" si="6"/>
        <v>0</v>
      </c>
      <c r="G216" s="141"/>
      <c r="H216" s="190"/>
      <c r="I216" s="190"/>
    </row>
    <row r="217" spans="1:9" x14ac:dyDescent="0.2">
      <c r="A217" s="467" t="s">
        <v>506</v>
      </c>
      <c r="B217" s="468"/>
      <c r="C217" s="143" t="s">
        <v>507</v>
      </c>
      <c r="D217" s="140">
        <v>9464</v>
      </c>
      <c r="E217" s="140">
        <v>9464</v>
      </c>
      <c r="F217" s="140">
        <f t="shared" si="6"/>
        <v>0</v>
      </c>
      <c r="G217" s="163"/>
      <c r="H217" s="190"/>
      <c r="I217" s="190"/>
    </row>
    <row r="218" spans="1:9" ht="60" x14ac:dyDescent="0.2">
      <c r="A218" s="138" t="s">
        <v>508</v>
      </c>
      <c r="B218" s="196"/>
      <c r="C218" s="143" t="s">
        <v>509</v>
      </c>
      <c r="D218" s="140">
        <v>995</v>
      </c>
      <c r="E218" s="140">
        <f>995+2454+650</f>
        <v>4099</v>
      </c>
      <c r="F218" s="140">
        <f t="shared" si="6"/>
        <v>3104</v>
      </c>
      <c r="G218" s="144" t="s">
        <v>510</v>
      </c>
      <c r="H218" s="190"/>
      <c r="I218" s="190"/>
    </row>
    <row r="219" spans="1:9" x14ac:dyDescent="0.2">
      <c r="A219" s="145"/>
      <c r="B219" s="197"/>
      <c r="C219" s="146"/>
      <c r="D219" s="147"/>
      <c r="E219" s="147"/>
      <c r="F219" s="148">
        <f t="shared" si="6"/>
        <v>0</v>
      </c>
      <c r="G219" s="149"/>
      <c r="H219" s="190"/>
      <c r="I219" s="190"/>
    </row>
    <row r="220" spans="1:9" ht="48" x14ac:dyDescent="0.2">
      <c r="A220" s="150" t="s">
        <v>511</v>
      </c>
      <c r="B220" s="198"/>
      <c r="C220" s="164" t="s">
        <v>512</v>
      </c>
      <c r="D220" s="152">
        <v>111259.099</v>
      </c>
      <c r="E220" s="152">
        <f>111259.099-48755</f>
        <v>62504.099000000002</v>
      </c>
      <c r="F220" s="152">
        <f t="shared" si="6"/>
        <v>-48755</v>
      </c>
      <c r="G220" s="162" t="s">
        <v>487</v>
      </c>
      <c r="H220" s="190"/>
      <c r="I220" s="190"/>
    </row>
    <row r="221" spans="1:9" ht="24.75" thickBot="1" x14ac:dyDescent="0.25">
      <c r="A221" s="483" t="s">
        <v>513</v>
      </c>
      <c r="B221" s="484"/>
      <c r="C221" s="182"/>
      <c r="D221" s="182">
        <f>+D203+D205+D207+D212+D220</f>
        <v>4997606.5310000004</v>
      </c>
      <c r="E221" s="182">
        <f>+E203+E205+E207+E212+E220</f>
        <v>4998256.5039999997</v>
      </c>
      <c r="F221" s="182">
        <f t="shared" si="6"/>
        <v>649.97299999929965</v>
      </c>
      <c r="G221" s="193" t="s">
        <v>482</v>
      </c>
      <c r="H221" s="190"/>
      <c r="I221" s="190"/>
    </row>
    <row r="222" spans="1:9" x14ac:dyDescent="0.2">
      <c r="A222" s="190"/>
      <c r="B222" s="190"/>
      <c r="C222" s="190"/>
      <c r="D222" s="190"/>
      <c r="E222" s="190"/>
      <c r="F222" s="190"/>
      <c r="G222" s="190"/>
      <c r="H222" s="190"/>
      <c r="I222" s="190"/>
    </row>
    <row r="223" spans="1:9" x14ac:dyDescent="0.2">
      <c r="A223" s="190"/>
      <c r="B223" s="190"/>
      <c r="C223" s="190"/>
      <c r="D223" s="190"/>
      <c r="E223" s="190"/>
      <c r="F223" s="190"/>
      <c r="G223" s="190"/>
      <c r="H223" s="190"/>
      <c r="I223" s="190"/>
    </row>
    <row r="224" spans="1:9" x14ac:dyDescent="0.2">
      <c r="A224" s="190"/>
      <c r="B224" s="190"/>
      <c r="C224" s="190"/>
      <c r="D224" s="190"/>
      <c r="E224" s="190"/>
      <c r="F224" s="190"/>
      <c r="G224" s="190"/>
      <c r="H224" s="190"/>
      <c r="I224" s="190"/>
    </row>
    <row r="225" spans="1:9" ht="15.75" x14ac:dyDescent="0.25">
      <c r="A225" s="167" t="s">
        <v>629</v>
      </c>
      <c r="B225" s="122"/>
      <c r="C225" s="123"/>
      <c r="D225" s="123"/>
      <c r="E225" s="124"/>
      <c r="F225" s="124"/>
      <c r="G225" s="190"/>
      <c r="H225" s="190"/>
      <c r="I225" s="190"/>
    </row>
    <row r="226" spans="1:9" x14ac:dyDescent="0.2">
      <c r="A226" s="121"/>
      <c r="B226" s="122"/>
      <c r="C226" s="123"/>
      <c r="D226" s="123"/>
      <c r="E226" s="124"/>
      <c r="F226" s="124"/>
      <c r="G226" s="190"/>
      <c r="H226" s="190"/>
      <c r="I226" s="190"/>
    </row>
    <row r="227" spans="1:9" x14ac:dyDescent="0.2">
      <c r="A227" s="458" t="s">
        <v>448</v>
      </c>
      <c r="B227" s="458"/>
      <c r="C227" s="458"/>
      <c r="D227" s="458"/>
      <c r="E227" s="458"/>
      <c r="F227" s="458"/>
      <c r="G227" s="458"/>
      <c r="H227" s="190"/>
      <c r="I227" s="190"/>
    </row>
    <row r="228" spans="1:9" ht="13.5" thickBot="1" x14ac:dyDescent="0.25">
      <c r="A228" s="125"/>
      <c r="B228" s="126"/>
      <c r="C228" s="127"/>
      <c r="D228" s="127"/>
      <c r="E228" s="128"/>
      <c r="F228" s="129"/>
      <c r="H228" s="190"/>
      <c r="I228" s="190"/>
    </row>
    <row r="229" spans="1:9" ht="36.75" customHeight="1" thickBot="1" x14ac:dyDescent="0.25">
      <c r="A229" s="485" t="s">
        <v>624</v>
      </c>
      <c r="B229" s="486"/>
      <c r="C229" s="236" t="s">
        <v>450</v>
      </c>
      <c r="D229" s="217" t="s">
        <v>451</v>
      </c>
      <c r="E229" s="217" t="s">
        <v>452</v>
      </c>
      <c r="F229" s="217" t="s">
        <v>453</v>
      </c>
      <c r="G229" s="218" t="s">
        <v>454</v>
      </c>
      <c r="H229" s="190"/>
      <c r="I229" s="190"/>
    </row>
    <row r="230" spans="1:9" ht="24" customHeight="1" x14ac:dyDescent="0.2">
      <c r="A230" s="493" t="s">
        <v>578</v>
      </c>
      <c r="B230" s="494"/>
      <c r="C230" s="220" t="s">
        <v>579</v>
      </c>
      <c r="D230" s="222">
        <f>SUM(D231:D232)</f>
        <v>1788691.9349999998</v>
      </c>
      <c r="E230" s="222">
        <f>SUM(E231:E232)</f>
        <v>1786899.1939999999</v>
      </c>
      <c r="F230" s="222">
        <f>+E230-D230</f>
        <v>-1792.7409999999218</v>
      </c>
      <c r="G230" s="223"/>
      <c r="H230" s="190"/>
      <c r="I230" s="190"/>
    </row>
    <row r="231" spans="1:9" ht="24" customHeight="1" x14ac:dyDescent="0.2">
      <c r="A231" s="491" t="s">
        <v>580</v>
      </c>
      <c r="B231" s="492"/>
      <c r="C231" s="139" t="s">
        <v>581</v>
      </c>
      <c r="D231" s="140">
        <v>1768603.1939999999</v>
      </c>
      <c r="E231" s="140">
        <v>1768603.1939999999</v>
      </c>
      <c r="F231" s="140">
        <f>+E231-D231</f>
        <v>0</v>
      </c>
      <c r="G231" s="141"/>
      <c r="H231" s="190"/>
      <c r="I231" s="190"/>
    </row>
    <row r="232" spans="1:9" ht="72" x14ac:dyDescent="0.2">
      <c r="A232" s="491" t="s">
        <v>582</v>
      </c>
      <c r="B232" s="492"/>
      <c r="C232" s="139" t="s">
        <v>583</v>
      </c>
      <c r="D232" s="140">
        <v>20088.741000000002</v>
      </c>
      <c r="E232" s="140">
        <v>18296</v>
      </c>
      <c r="F232" s="140">
        <f>+E232-D232</f>
        <v>-1792.7410000000018</v>
      </c>
      <c r="G232" s="144" t="s">
        <v>630</v>
      </c>
      <c r="H232" s="190"/>
      <c r="I232" s="190"/>
    </row>
    <row r="233" spans="1:9" x14ac:dyDescent="0.2">
      <c r="A233" s="145"/>
      <c r="C233" s="146"/>
      <c r="D233" s="147"/>
      <c r="E233" s="147"/>
      <c r="F233" s="148"/>
      <c r="G233" s="149"/>
      <c r="H233" s="190"/>
      <c r="I233" s="190"/>
    </row>
    <row r="234" spans="1:9" x14ac:dyDescent="0.2">
      <c r="A234" s="489" t="s">
        <v>585</v>
      </c>
      <c r="B234" s="490"/>
      <c r="C234" s="151" t="s">
        <v>469</v>
      </c>
      <c r="D234" s="152">
        <f>SUM(D235:D241)</f>
        <v>1512026.7650000001</v>
      </c>
      <c r="E234" s="152">
        <f>SUM(E235:E241)</f>
        <v>1510794.7650000001</v>
      </c>
      <c r="F234" s="152">
        <f t="shared" ref="F234:F241" si="7">+E234-D234</f>
        <v>-1232</v>
      </c>
      <c r="G234" s="153"/>
      <c r="H234" s="190"/>
      <c r="I234" s="190"/>
    </row>
    <row r="235" spans="1:9" x14ac:dyDescent="0.2">
      <c r="A235" s="487" t="s">
        <v>587</v>
      </c>
      <c r="B235" s="488"/>
      <c r="C235" s="139" t="s">
        <v>588</v>
      </c>
      <c r="D235" s="140">
        <v>501402.76500000001</v>
      </c>
      <c r="E235" s="140">
        <v>501402.76500000001</v>
      </c>
      <c r="F235" s="140">
        <f t="shared" si="7"/>
        <v>0</v>
      </c>
      <c r="G235" s="141"/>
      <c r="H235" s="190"/>
      <c r="I235" s="190"/>
    </row>
    <row r="236" spans="1:9" x14ac:dyDescent="0.2">
      <c r="A236" s="459" t="s">
        <v>590</v>
      </c>
      <c r="B236" s="460"/>
      <c r="C236" s="143" t="s">
        <v>591</v>
      </c>
      <c r="D236" s="140">
        <v>487757</v>
      </c>
      <c r="E236" s="140">
        <v>487757</v>
      </c>
      <c r="F236" s="140">
        <f t="shared" si="7"/>
        <v>0</v>
      </c>
      <c r="G236" s="144"/>
      <c r="H236" s="190"/>
      <c r="I236" s="190"/>
    </row>
    <row r="237" spans="1:9" x14ac:dyDescent="0.2">
      <c r="A237" s="459" t="s">
        <v>594</v>
      </c>
      <c r="B237" s="460"/>
      <c r="C237" s="143" t="s">
        <v>595</v>
      </c>
      <c r="D237" s="140">
        <v>344692</v>
      </c>
      <c r="E237" s="140">
        <v>344692</v>
      </c>
      <c r="F237" s="140">
        <f t="shared" si="7"/>
        <v>0</v>
      </c>
      <c r="G237" s="144"/>
      <c r="H237" s="190"/>
      <c r="I237" s="190"/>
    </row>
    <row r="238" spans="1:9" ht="60" x14ac:dyDescent="0.2">
      <c r="A238" s="459" t="s">
        <v>597</v>
      </c>
      <c r="B238" s="460"/>
      <c r="C238" s="143" t="s">
        <v>598</v>
      </c>
      <c r="D238" s="140">
        <v>159209</v>
      </c>
      <c r="E238" s="140">
        <v>158197</v>
      </c>
      <c r="F238" s="140">
        <f t="shared" si="7"/>
        <v>-1012</v>
      </c>
      <c r="G238" s="144" t="s">
        <v>631</v>
      </c>
      <c r="H238" s="190"/>
      <c r="I238" s="190"/>
    </row>
    <row r="239" spans="1:9" x14ac:dyDescent="0.2">
      <c r="A239" s="459" t="s">
        <v>600</v>
      </c>
      <c r="B239" s="460"/>
      <c r="C239" s="143" t="s">
        <v>601</v>
      </c>
      <c r="D239" s="140">
        <v>297</v>
      </c>
      <c r="E239" s="140">
        <v>297</v>
      </c>
      <c r="F239" s="140">
        <f t="shared" si="7"/>
        <v>0</v>
      </c>
      <c r="G239" s="144"/>
      <c r="H239" s="190"/>
      <c r="I239" s="190"/>
    </row>
    <row r="240" spans="1:9" x14ac:dyDescent="0.2">
      <c r="A240" s="459" t="s">
        <v>603</v>
      </c>
      <c r="B240" s="460"/>
      <c r="C240" s="143" t="s">
        <v>604</v>
      </c>
      <c r="D240" s="140">
        <v>5979</v>
      </c>
      <c r="E240" s="140">
        <v>5979</v>
      </c>
      <c r="F240" s="140">
        <f t="shared" si="7"/>
        <v>0</v>
      </c>
      <c r="G240" s="141"/>
      <c r="H240" s="190"/>
      <c r="I240" s="190"/>
    </row>
    <row r="241" spans="1:9" ht="60" x14ac:dyDescent="0.2">
      <c r="A241" s="459" t="s">
        <v>605</v>
      </c>
      <c r="B241" s="460"/>
      <c r="C241" s="143" t="s">
        <v>606</v>
      </c>
      <c r="D241" s="140">
        <v>12690</v>
      </c>
      <c r="E241" s="140">
        <v>12470</v>
      </c>
      <c r="F241" s="140">
        <f t="shared" si="7"/>
        <v>-220</v>
      </c>
      <c r="G241" s="144" t="s">
        <v>632</v>
      </c>
      <c r="H241" s="190"/>
      <c r="I241" s="190"/>
    </row>
    <row r="242" spans="1:9" x14ac:dyDescent="0.2">
      <c r="A242" s="145"/>
      <c r="C242" s="146"/>
      <c r="D242" s="147"/>
      <c r="E242" s="147"/>
      <c r="F242" s="148"/>
      <c r="G242" s="149"/>
      <c r="H242" s="190"/>
      <c r="I242" s="190"/>
    </row>
    <row r="243" spans="1:9" ht="84" x14ac:dyDescent="0.2">
      <c r="A243" s="239" t="s">
        <v>607</v>
      </c>
      <c r="B243" s="240"/>
      <c r="C243" s="151" t="s">
        <v>608</v>
      </c>
      <c r="D243" s="152">
        <v>59554</v>
      </c>
      <c r="E243" s="152">
        <v>37818</v>
      </c>
      <c r="F243" s="152">
        <f>+E243-D243</f>
        <v>-21736</v>
      </c>
      <c r="G243" s="162" t="s">
        <v>633</v>
      </c>
      <c r="H243" s="190"/>
      <c r="I243" s="190"/>
    </row>
    <row r="244" spans="1:9" x14ac:dyDescent="0.2">
      <c r="A244" s="145"/>
      <c r="C244" s="146"/>
      <c r="D244" s="147"/>
      <c r="E244" s="147"/>
      <c r="F244" s="148"/>
      <c r="G244" s="149"/>
      <c r="H244" s="190"/>
      <c r="I244" s="190"/>
    </row>
    <row r="245" spans="1:9" ht="108" x14ac:dyDescent="0.2">
      <c r="A245" s="463" t="s">
        <v>610</v>
      </c>
      <c r="B245" s="464"/>
      <c r="C245" s="151" t="s">
        <v>611</v>
      </c>
      <c r="D245" s="152">
        <v>76013</v>
      </c>
      <c r="E245" s="152">
        <v>53715</v>
      </c>
      <c r="F245" s="152">
        <f>+E245-D245</f>
        <v>-22298</v>
      </c>
      <c r="G245" s="162" t="s">
        <v>634</v>
      </c>
      <c r="H245" s="190"/>
      <c r="I245" s="190"/>
    </row>
    <row r="246" spans="1:9" x14ac:dyDescent="0.2">
      <c r="A246" s="145"/>
      <c r="C246" s="146"/>
      <c r="D246" s="147"/>
      <c r="E246" s="147"/>
      <c r="F246" s="148"/>
      <c r="G246" s="149"/>
      <c r="H246" s="190"/>
      <c r="I246" s="190"/>
    </row>
    <row r="247" spans="1:9" ht="24" x14ac:dyDescent="0.2">
      <c r="A247" s="463" t="s">
        <v>613</v>
      </c>
      <c r="B247" s="464"/>
      <c r="C247" s="151" t="s">
        <v>614</v>
      </c>
      <c r="D247" s="152">
        <f>+D230+D243</f>
        <v>1848245.9349999998</v>
      </c>
      <c r="E247" s="152">
        <f>+E230+E243</f>
        <v>1824717.1939999999</v>
      </c>
      <c r="F247" s="152">
        <f>+E247-D247</f>
        <v>-23528.740999999922</v>
      </c>
      <c r="G247" s="162" t="s">
        <v>688</v>
      </c>
      <c r="H247" s="190"/>
      <c r="I247" s="190"/>
    </row>
    <row r="248" spans="1:9" x14ac:dyDescent="0.2">
      <c r="A248" s="227"/>
      <c r="C248" s="146"/>
      <c r="D248" s="228"/>
      <c r="E248" s="228"/>
      <c r="F248" s="229"/>
      <c r="G248" s="237"/>
      <c r="H248" s="190"/>
      <c r="I248" s="190"/>
    </row>
    <row r="249" spans="1:9" ht="24" x14ac:dyDescent="0.2">
      <c r="A249" s="463" t="s">
        <v>615</v>
      </c>
      <c r="B249" s="464"/>
      <c r="C249" s="151" t="s">
        <v>616</v>
      </c>
      <c r="D249" s="152">
        <f>+D234+D245-1</f>
        <v>1588038.7650000001</v>
      </c>
      <c r="E249" s="152">
        <f>+E234+E245</f>
        <v>1564509.7650000001</v>
      </c>
      <c r="F249" s="152">
        <f>+E249-D249</f>
        <v>-23529</v>
      </c>
      <c r="G249" s="162" t="s">
        <v>688</v>
      </c>
      <c r="H249" s="190"/>
      <c r="I249" s="190"/>
    </row>
    <row r="250" spans="1:9" x14ac:dyDescent="0.2">
      <c r="A250" s="145"/>
      <c r="C250" s="146"/>
      <c r="D250" s="147"/>
      <c r="E250" s="147"/>
      <c r="F250" s="148"/>
      <c r="G250" s="149"/>
      <c r="H250" s="190"/>
      <c r="I250" s="190"/>
    </row>
    <row r="251" spans="1:9" x14ac:dyDescent="0.2">
      <c r="A251" s="238" t="s">
        <v>617</v>
      </c>
      <c r="B251" s="238"/>
      <c r="C251" s="151" t="s">
        <v>618</v>
      </c>
      <c r="D251" s="152">
        <f>+D247-D249</f>
        <v>260207.16999999969</v>
      </c>
      <c r="E251" s="152">
        <f>+E247-E249</f>
        <v>260207.42899999977</v>
      </c>
      <c r="F251" s="152">
        <f>+E251-D251</f>
        <v>0.2590000000782311</v>
      </c>
      <c r="G251" s="153"/>
      <c r="H251" s="190"/>
      <c r="I251" s="190"/>
    </row>
    <row r="252" spans="1:9" x14ac:dyDescent="0.2">
      <c r="A252" s="145"/>
      <c r="C252" s="146"/>
      <c r="D252" s="147"/>
      <c r="E252" s="147"/>
      <c r="F252" s="148"/>
      <c r="G252" s="149"/>
      <c r="H252" s="190"/>
      <c r="I252" s="190"/>
    </row>
    <row r="253" spans="1:9" x14ac:dyDescent="0.2">
      <c r="A253" s="463" t="s">
        <v>619</v>
      </c>
      <c r="B253" s="464"/>
      <c r="C253" s="151" t="s">
        <v>620</v>
      </c>
      <c r="D253" s="152">
        <v>20928</v>
      </c>
      <c r="E253" s="152">
        <v>20928</v>
      </c>
      <c r="F253" s="152">
        <f>+E253-D253</f>
        <v>0</v>
      </c>
      <c r="G253" s="153"/>
      <c r="H253" s="190"/>
      <c r="I253" s="190"/>
    </row>
    <row r="254" spans="1:9" x14ac:dyDescent="0.2">
      <c r="A254" s="145"/>
      <c r="C254" s="146"/>
      <c r="D254" s="147"/>
      <c r="E254" s="147"/>
      <c r="F254" s="148"/>
      <c r="G254" s="149"/>
      <c r="H254" s="190"/>
      <c r="I254" s="190"/>
    </row>
    <row r="255" spans="1:9" ht="13.5" thickBot="1" x14ac:dyDescent="0.25">
      <c r="A255" s="461" t="s">
        <v>621</v>
      </c>
      <c r="B255" s="462"/>
      <c r="C255" s="232" t="s">
        <v>622</v>
      </c>
      <c r="D255" s="234">
        <f>+D251-D253</f>
        <v>239279.16999999969</v>
      </c>
      <c r="E255" s="234">
        <f>+E251-E253</f>
        <v>239279.42899999977</v>
      </c>
      <c r="F255" s="234">
        <f>+E255-D255</f>
        <v>0.2590000000782311</v>
      </c>
      <c r="G255" s="235"/>
      <c r="H255" s="190"/>
      <c r="I255" s="190"/>
    </row>
    <row r="256" spans="1:9" x14ac:dyDescent="0.2">
      <c r="A256" s="190"/>
      <c r="B256" s="190"/>
      <c r="C256" s="190"/>
      <c r="D256" s="190"/>
      <c r="E256" s="190"/>
      <c r="F256" s="190"/>
      <c r="G256" s="190"/>
    </row>
    <row r="257" spans="1:7" x14ac:dyDescent="0.2">
      <c r="A257" s="190"/>
      <c r="B257" s="190"/>
      <c r="C257" s="190"/>
      <c r="D257" s="190"/>
      <c r="E257" s="190"/>
      <c r="F257" s="190"/>
      <c r="G257" s="190"/>
    </row>
    <row r="258" spans="1:7" x14ac:dyDescent="0.2">
      <c r="A258" s="190"/>
      <c r="B258" s="190"/>
      <c r="C258" s="190"/>
      <c r="D258" s="190"/>
      <c r="E258" s="190"/>
      <c r="F258" s="190"/>
      <c r="G258" s="190"/>
    </row>
    <row r="259" spans="1:7" ht="15.75" x14ac:dyDescent="0.25">
      <c r="A259" s="457" t="s">
        <v>677</v>
      </c>
      <c r="B259" s="457"/>
      <c r="C259" s="457"/>
      <c r="D259" s="457"/>
      <c r="E259" s="457"/>
      <c r="F259" s="457"/>
      <c r="G259" s="457"/>
    </row>
    <row r="260" spans="1:7" x14ac:dyDescent="0.2">
      <c r="A260" s="190"/>
      <c r="B260" s="190"/>
      <c r="C260" s="190"/>
      <c r="D260" s="190"/>
      <c r="E260" s="190"/>
      <c r="F260" s="190"/>
      <c r="G260" s="190"/>
    </row>
    <row r="261" spans="1:7" x14ac:dyDescent="0.2">
      <c r="A261" s="458" t="s">
        <v>448</v>
      </c>
      <c r="B261" s="458"/>
      <c r="C261" s="458"/>
      <c r="D261" s="458"/>
      <c r="E261" s="458"/>
      <c r="F261" s="458"/>
      <c r="G261" s="458"/>
    </row>
    <row r="262" spans="1:7" ht="13.5" thickBot="1" x14ac:dyDescent="0.25">
      <c r="A262" s="190"/>
      <c r="B262" s="190"/>
      <c r="C262" s="190"/>
      <c r="D262" s="190"/>
      <c r="E262" s="190"/>
      <c r="F262" s="190"/>
      <c r="G262" s="190"/>
    </row>
    <row r="263" spans="1:7" ht="48.75" thickBot="1" x14ac:dyDescent="0.25">
      <c r="A263" s="241" t="s">
        <v>678</v>
      </c>
      <c r="B263" s="172" t="s">
        <v>516</v>
      </c>
      <c r="C263" s="172" t="s">
        <v>517</v>
      </c>
      <c r="D263" s="172" t="s">
        <v>556</v>
      </c>
      <c r="E263" s="172" t="s">
        <v>519</v>
      </c>
      <c r="F263" s="172" t="s">
        <v>453</v>
      </c>
      <c r="G263" s="173" t="s">
        <v>454</v>
      </c>
    </row>
    <row r="264" spans="1:7" ht="60" x14ac:dyDescent="0.2">
      <c r="A264" s="247" t="s">
        <v>664</v>
      </c>
      <c r="B264" s="246" t="s">
        <v>462</v>
      </c>
      <c r="C264" s="151"/>
      <c r="D264" s="152">
        <v>691141</v>
      </c>
      <c r="E264" s="152">
        <v>691141</v>
      </c>
      <c r="F264" s="152">
        <f>+E264-D264</f>
        <v>0</v>
      </c>
      <c r="G264" s="248" t="s">
        <v>679</v>
      </c>
    </row>
    <row r="266" spans="1:7" ht="36" x14ac:dyDescent="0.2">
      <c r="A266" s="247" t="s">
        <v>666</v>
      </c>
      <c r="B266" s="246" t="s">
        <v>667</v>
      </c>
      <c r="C266" s="151"/>
      <c r="D266" s="152">
        <v>-660037</v>
      </c>
      <c r="E266" s="152">
        <v>-660037</v>
      </c>
      <c r="F266" s="152">
        <f>+E266-D266</f>
        <v>0</v>
      </c>
      <c r="G266" s="162" t="s">
        <v>680</v>
      </c>
    </row>
    <row r="268" spans="1:7" ht="48" x14ac:dyDescent="0.2">
      <c r="A268" s="247" t="s">
        <v>668</v>
      </c>
      <c r="B268" s="246" t="s">
        <v>473</v>
      </c>
      <c r="C268" s="151"/>
      <c r="D268" s="152">
        <v>48212</v>
      </c>
      <c r="E268" s="152">
        <v>48212</v>
      </c>
      <c r="F268" s="152">
        <f>+E268-D268</f>
        <v>0</v>
      </c>
      <c r="G268" s="162" t="s">
        <v>681</v>
      </c>
    </row>
    <row r="270" spans="1:7" ht="24" x14ac:dyDescent="0.2">
      <c r="A270" s="247" t="s">
        <v>672</v>
      </c>
      <c r="B270" s="246" t="s">
        <v>669</v>
      </c>
      <c r="C270" s="151"/>
      <c r="D270" s="152">
        <f>+D264+D266+D268</f>
        <v>79316</v>
      </c>
      <c r="E270" s="152">
        <f>+E264+E266+E268</f>
        <v>79316</v>
      </c>
      <c r="F270" s="152">
        <f>+E270-D270</f>
        <v>0</v>
      </c>
      <c r="G270" s="153"/>
    </row>
    <row r="272" spans="1:7" ht="24" x14ac:dyDescent="0.2">
      <c r="A272" s="247" t="s">
        <v>264</v>
      </c>
      <c r="B272" s="246" t="s">
        <v>670</v>
      </c>
      <c r="C272" s="151"/>
      <c r="D272" s="152">
        <v>168533</v>
      </c>
      <c r="E272" s="152">
        <v>168533</v>
      </c>
      <c r="F272" s="152">
        <f>+E272-D272</f>
        <v>0</v>
      </c>
      <c r="G272" s="153"/>
    </row>
    <row r="274" spans="1:7" ht="24.75" thickBot="1" x14ac:dyDescent="0.25">
      <c r="A274" s="243" t="s">
        <v>673</v>
      </c>
      <c r="B274" s="244" t="s">
        <v>671</v>
      </c>
      <c r="C274" s="244"/>
      <c r="D274" s="245">
        <f>+D270+D272</f>
        <v>247849</v>
      </c>
      <c r="E274" s="245">
        <f>+E270+E272</f>
        <v>247849</v>
      </c>
      <c r="F274" s="245">
        <f>+E274-D274</f>
        <v>0</v>
      </c>
      <c r="G274" s="235"/>
    </row>
    <row r="275" spans="1:7" x14ac:dyDescent="0.2">
      <c r="A275" s="190"/>
      <c r="B275" s="190"/>
      <c r="C275" s="190"/>
      <c r="D275" s="190"/>
      <c r="E275" s="190"/>
      <c r="F275" s="190"/>
      <c r="G275" s="190"/>
    </row>
    <row r="276" spans="1:7" x14ac:dyDescent="0.2">
      <c r="A276" s="190"/>
      <c r="B276" s="190"/>
      <c r="C276" s="190"/>
      <c r="D276" s="190"/>
      <c r="E276" s="190"/>
      <c r="F276" s="190"/>
      <c r="G276" s="190"/>
    </row>
    <row r="277" spans="1:7" x14ac:dyDescent="0.2">
      <c r="A277" s="190"/>
      <c r="B277" s="190"/>
      <c r="C277" s="190"/>
      <c r="D277" s="190"/>
      <c r="E277" s="190"/>
      <c r="F277" s="190"/>
      <c r="G277" s="190"/>
    </row>
    <row r="278" spans="1:7" ht="15.75" x14ac:dyDescent="0.25">
      <c r="A278" s="457" t="s">
        <v>674</v>
      </c>
      <c r="B278" s="457"/>
      <c r="C278" s="457"/>
      <c r="D278" s="457"/>
      <c r="E278" s="457"/>
      <c r="F278" s="457"/>
      <c r="G278" s="457"/>
    </row>
    <row r="279" spans="1:7" x14ac:dyDescent="0.2">
      <c r="A279" s="190"/>
      <c r="B279" s="190"/>
      <c r="C279" s="190"/>
      <c r="D279" s="190"/>
      <c r="E279" s="190"/>
      <c r="F279" s="190"/>
      <c r="G279" s="190"/>
    </row>
    <row r="280" spans="1:7" x14ac:dyDescent="0.2">
      <c r="A280" s="458" t="s">
        <v>448</v>
      </c>
      <c r="B280" s="458"/>
      <c r="C280" s="458"/>
      <c r="D280" s="458"/>
      <c r="E280" s="458"/>
      <c r="F280" s="458"/>
      <c r="G280" s="458"/>
    </row>
    <row r="281" spans="1:7" ht="13.5" thickBot="1" x14ac:dyDescent="0.25">
      <c r="A281" s="190"/>
      <c r="B281" s="190"/>
      <c r="C281" s="190"/>
      <c r="D281" s="190"/>
      <c r="E281" s="190"/>
      <c r="F281" s="190"/>
      <c r="G281" s="190"/>
    </row>
    <row r="282" spans="1:7" ht="48.75" thickBot="1" x14ac:dyDescent="0.25">
      <c r="A282" s="241" t="s">
        <v>665</v>
      </c>
      <c r="B282" s="172" t="s">
        <v>516</v>
      </c>
      <c r="C282" s="172" t="s">
        <v>517</v>
      </c>
      <c r="D282" s="172" t="s">
        <v>556</v>
      </c>
      <c r="E282" s="172" t="s">
        <v>519</v>
      </c>
      <c r="F282" s="172" t="s">
        <v>453</v>
      </c>
      <c r="G282" s="173" t="s">
        <v>454</v>
      </c>
    </row>
    <row r="283" spans="1:7" ht="60" x14ac:dyDescent="0.2">
      <c r="A283" s="247" t="s">
        <v>664</v>
      </c>
      <c r="B283" s="246" t="s">
        <v>462</v>
      </c>
      <c r="C283" s="151"/>
      <c r="D283" s="152">
        <v>578037</v>
      </c>
      <c r="E283" s="152">
        <v>578037</v>
      </c>
      <c r="F283" s="152">
        <f>+E283-D283</f>
        <v>0</v>
      </c>
      <c r="G283" s="248" t="s">
        <v>675</v>
      </c>
    </row>
    <row r="285" spans="1:7" ht="36" x14ac:dyDescent="0.2">
      <c r="A285" s="247" t="s">
        <v>666</v>
      </c>
      <c r="B285" s="246" t="s">
        <v>667</v>
      </c>
      <c r="C285" s="151"/>
      <c r="D285" s="152">
        <v>-782861</v>
      </c>
      <c r="E285" s="152">
        <v>-782861</v>
      </c>
      <c r="F285" s="152">
        <f>+E285-D285</f>
        <v>0</v>
      </c>
      <c r="G285" s="162" t="s">
        <v>687</v>
      </c>
    </row>
    <row r="287" spans="1:7" ht="48" x14ac:dyDescent="0.2">
      <c r="A287" s="247" t="s">
        <v>668</v>
      </c>
      <c r="B287" s="246" t="s">
        <v>473</v>
      </c>
      <c r="C287" s="151"/>
      <c r="D287" s="152">
        <v>135956</v>
      </c>
      <c r="E287" s="152">
        <v>135956</v>
      </c>
      <c r="F287" s="152">
        <f>+E287-D287</f>
        <v>0</v>
      </c>
      <c r="G287" s="162" t="s">
        <v>676</v>
      </c>
    </row>
    <row r="289" spans="1:7" ht="24" x14ac:dyDescent="0.2">
      <c r="A289" s="247" t="s">
        <v>672</v>
      </c>
      <c r="B289" s="246" t="s">
        <v>669</v>
      </c>
      <c r="C289" s="151"/>
      <c r="D289" s="152">
        <f>+D283+D285+D287</f>
        <v>-68868</v>
      </c>
      <c r="E289" s="152">
        <f>+E283+E285+E287</f>
        <v>-68868</v>
      </c>
      <c r="F289" s="152">
        <f>+E289-D289</f>
        <v>0</v>
      </c>
      <c r="G289" s="153"/>
    </row>
    <row r="291" spans="1:7" ht="24" x14ac:dyDescent="0.2">
      <c r="A291" s="247" t="s">
        <v>264</v>
      </c>
      <c r="B291" s="246" t="s">
        <v>670</v>
      </c>
      <c r="C291" s="151"/>
      <c r="D291" s="152">
        <v>237401</v>
      </c>
      <c r="E291" s="152">
        <v>237401</v>
      </c>
      <c r="F291" s="152">
        <f>+E291-D291</f>
        <v>0</v>
      </c>
      <c r="G291" s="153"/>
    </row>
    <row r="293" spans="1:7" ht="24.75" thickBot="1" x14ac:dyDescent="0.25">
      <c r="A293" s="243" t="s">
        <v>673</v>
      </c>
      <c r="B293" s="244" t="s">
        <v>671</v>
      </c>
      <c r="C293" s="244"/>
      <c r="D293" s="245">
        <f>+D289+D291</f>
        <v>168533</v>
      </c>
      <c r="E293" s="245">
        <f>+E289+E291</f>
        <v>168533</v>
      </c>
      <c r="F293" s="245">
        <f>+E293-D293</f>
        <v>0</v>
      </c>
      <c r="G293" s="235"/>
    </row>
    <row r="294" spans="1:7" x14ac:dyDescent="0.2">
      <c r="A294" s="190"/>
      <c r="B294" s="190"/>
      <c r="C294" s="190"/>
      <c r="D294" s="190"/>
      <c r="E294" s="190"/>
      <c r="F294" s="190"/>
      <c r="G294" s="190"/>
    </row>
    <row r="295" spans="1:7" x14ac:dyDescent="0.2">
      <c r="A295" s="190"/>
      <c r="B295" s="190"/>
      <c r="C295" s="190"/>
      <c r="D295" s="190"/>
      <c r="E295" s="190"/>
      <c r="F295" s="190"/>
      <c r="G295" s="190"/>
    </row>
    <row r="296" spans="1:7" x14ac:dyDescent="0.2">
      <c r="A296" s="190"/>
      <c r="B296" s="190"/>
      <c r="C296" s="190"/>
      <c r="D296" s="190"/>
      <c r="E296" s="190"/>
      <c r="F296" s="190"/>
      <c r="G296" s="190"/>
    </row>
    <row r="297" spans="1:7" ht="15.75" x14ac:dyDescent="0.25">
      <c r="A297" s="457" t="s">
        <v>685</v>
      </c>
      <c r="B297" s="457"/>
      <c r="C297" s="457"/>
      <c r="D297" s="457"/>
      <c r="E297" s="457"/>
      <c r="F297" s="457"/>
      <c r="G297" s="457"/>
    </row>
    <row r="298" spans="1:7" x14ac:dyDescent="0.2">
      <c r="A298" s="190"/>
      <c r="B298" s="190"/>
      <c r="C298" s="190"/>
      <c r="D298" s="190"/>
      <c r="E298" s="190"/>
      <c r="F298" s="190"/>
      <c r="G298" s="190"/>
    </row>
    <row r="299" spans="1:7" x14ac:dyDescent="0.2">
      <c r="A299" s="458" t="s">
        <v>448</v>
      </c>
      <c r="B299" s="458"/>
      <c r="C299" s="458"/>
      <c r="D299" s="458"/>
      <c r="E299" s="458"/>
      <c r="F299" s="458"/>
      <c r="G299" s="458"/>
    </row>
    <row r="300" spans="1:7" ht="13.5" thickBot="1" x14ac:dyDescent="0.25">
      <c r="A300" s="190"/>
      <c r="B300" s="190"/>
      <c r="C300" s="190"/>
      <c r="D300" s="190"/>
      <c r="E300" s="190"/>
      <c r="F300" s="190"/>
      <c r="G300" s="190"/>
    </row>
    <row r="301" spans="1:7" ht="48" x14ac:dyDescent="0.2">
      <c r="A301" s="242" t="s">
        <v>686</v>
      </c>
      <c r="B301" s="172" t="s">
        <v>516</v>
      </c>
      <c r="C301" s="172" t="s">
        <v>517</v>
      </c>
      <c r="D301" s="172" t="s">
        <v>556</v>
      </c>
      <c r="E301" s="172" t="s">
        <v>519</v>
      </c>
      <c r="F301" s="172" t="s">
        <v>453</v>
      </c>
      <c r="G301" s="173" t="s">
        <v>454</v>
      </c>
    </row>
    <row r="302" spans="1:7" ht="204.75" thickBot="1" x14ac:dyDescent="0.25">
      <c r="A302" s="254" t="s">
        <v>684</v>
      </c>
      <c r="B302" s="250" t="s">
        <v>484</v>
      </c>
      <c r="C302" s="253" t="s">
        <v>538</v>
      </c>
      <c r="D302" s="252">
        <v>2690444</v>
      </c>
      <c r="E302" s="252">
        <v>2690444</v>
      </c>
      <c r="F302" s="252">
        <f>E302-D302</f>
        <v>0</v>
      </c>
      <c r="G302" s="254" t="s">
        <v>689</v>
      </c>
    </row>
    <row r="303" spans="1:7" x14ac:dyDescent="0.2">
      <c r="A303" s="190"/>
      <c r="B303" s="190"/>
      <c r="C303" s="190"/>
      <c r="D303" s="190"/>
      <c r="E303" s="190"/>
      <c r="F303" s="190"/>
      <c r="G303" s="190"/>
    </row>
    <row r="304" spans="1:7" x14ac:dyDescent="0.2">
      <c r="A304" s="190"/>
      <c r="B304" s="190"/>
      <c r="C304" s="190"/>
      <c r="D304" s="190"/>
      <c r="E304" s="190"/>
      <c r="F304" s="190"/>
      <c r="G304" s="190"/>
    </row>
    <row r="305" spans="1:7" x14ac:dyDescent="0.2">
      <c r="A305" s="190"/>
      <c r="B305" s="190"/>
      <c r="C305" s="190"/>
      <c r="D305" s="190"/>
      <c r="E305" s="190"/>
      <c r="F305" s="190"/>
      <c r="G305" s="190"/>
    </row>
    <row r="306" spans="1:7" ht="15.75" x14ac:dyDescent="0.25">
      <c r="A306" s="457" t="s">
        <v>682</v>
      </c>
      <c r="B306" s="457"/>
      <c r="C306" s="457"/>
      <c r="D306" s="457"/>
      <c r="E306" s="457"/>
      <c r="F306" s="457"/>
      <c r="G306" s="457"/>
    </row>
    <row r="307" spans="1:7" x14ac:dyDescent="0.2">
      <c r="A307" s="190"/>
      <c r="B307" s="190"/>
      <c r="C307" s="190"/>
      <c r="D307" s="190"/>
      <c r="E307" s="190"/>
      <c r="F307" s="190"/>
      <c r="G307" s="190"/>
    </row>
    <row r="308" spans="1:7" x14ac:dyDescent="0.2">
      <c r="A308" s="458" t="s">
        <v>448</v>
      </c>
      <c r="B308" s="458"/>
      <c r="C308" s="458"/>
      <c r="D308" s="458"/>
      <c r="E308" s="458"/>
      <c r="F308" s="458"/>
      <c r="G308" s="458"/>
    </row>
    <row r="309" spans="1:7" ht="13.5" thickBot="1" x14ac:dyDescent="0.25">
      <c r="A309" s="190"/>
      <c r="B309" s="190"/>
      <c r="C309" s="190"/>
      <c r="D309" s="190"/>
      <c r="E309" s="190"/>
      <c r="F309" s="190"/>
      <c r="G309" s="190"/>
    </row>
    <row r="310" spans="1:7" ht="48" x14ac:dyDescent="0.2">
      <c r="A310" s="242" t="s">
        <v>683</v>
      </c>
      <c r="B310" s="172" t="s">
        <v>516</v>
      </c>
      <c r="C310" s="172" t="s">
        <v>517</v>
      </c>
      <c r="D310" s="172" t="s">
        <v>556</v>
      </c>
      <c r="E310" s="172" t="s">
        <v>519</v>
      </c>
      <c r="F310" s="172" t="s">
        <v>453</v>
      </c>
      <c r="G310" s="173" t="s">
        <v>454</v>
      </c>
    </row>
    <row r="311" spans="1:7" ht="204.75" thickBot="1" x14ac:dyDescent="0.25">
      <c r="A311" s="254" t="s">
        <v>684</v>
      </c>
      <c r="B311" s="250" t="s">
        <v>484</v>
      </c>
      <c r="C311" s="253" t="s">
        <v>538</v>
      </c>
      <c r="D311" s="252">
        <v>2474761</v>
      </c>
      <c r="E311" s="252">
        <v>2474761</v>
      </c>
      <c r="F311" s="252">
        <f>E311-D311</f>
        <v>0</v>
      </c>
      <c r="G311" s="254" t="s">
        <v>690</v>
      </c>
    </row>
    <row r="312" spans="1:7" x14ac:dyDescent="0.2">
      <c r="B312" s="249"/>
    </row>
    <row r="313" spans="1:7" x14ac:dyDescent="0.2">
      <c r="E313" s="251"/>
    </row>
  </sheetData>
  <mergeCells count="56">
    <mergeCell ref="A221:B221"/>
    <mergeCell ref="A216:B216"/>
    <mergeCell ref="A227:G227"/>
    <mergeCell ref="A229:B229"/>
    <mergeCell ref="A237:B237"/>
    <mergeCell ref="A236:B236"/>
    <mergeCell ref="A235:B235"/>
    <mergeCell ref="A234:B234"/>
    <mergeCell ref="A232:B232"/>
    <mergeCell ref="A231:B231"/>
    <mergeCell ref="A230:B230"/>
    <mergeCell ref="A217:B217"/>
    <mergeCell ref="A210:B210"/>
    <mergeCell ref="A1:G20"/>
    <mergeCell ref="A107:G107"/>
    <mergeCell ref="A188:B188"/>
    <mergeCell ref="A189:B189"/>
    <mergeCell ref="A190:B190"/>
    <mergeCell ref="A194:B194"/>
    <mergeCell ref="A195:B195"/>
    <mergeCell ref="A196:B196"/>
    <mergeCell ref="A198:B198"/>
    <mergeCell ref="A21:G22"/>
    <mergeCell ref="A215:B215"/>
    <mergeCell ref="A214:B214"/>
    <mergeCell ref="A213:B213"/>
    <mergeCell ref="A30:G30"/>
    <mergeCell ref="A73:G73"/>
    <mergeCell ref="A150:G150"/>
    <mergeCell ref="A148:G148"/>
    <mergeCell ref="A207:B207"/>
    <mergeCell ref="A205:B205"/>
    <mergeCell ref="A201:B201"/>
    <mergeCell ref="A209:B209"/>
    <mergeCell ref="A208:B208"/>
    <mergeCell ref="A184:G184"/>
    <mergeCell ref="A191:B191"/>
    <mergeCell ref="A192:B192"/>
    <mergeCell ref="A197:B197"/>
    <mergeCell ref="A240:B240"/>
    <mergeCell ref="A239:B239"/>
    <mergeCell ref="A238:B238"/>
    <mergeCell ref="A255:B255"/>
    <mergeCell ref="A253:B253"/>
    <mergeCell ref="A245:B245"/>
    <mergeCell ref="A249:B249"/>
    <mergeCell ref="A247:B247"/>
    <mergeCell ref="A297:G297"/>
    <mergeCell ref="A299:G299"/>
    <mergeCell ref="A306:G306"/>
    <mergeCell ref="A308:G308"/>
    <mergeCell ref="A241:B241"/>
    <mergeCell ref="A259:G259"/>
    <mergeCell ref="A261:G261"/>
    <mergeCell ref="A278:G278"/>
    <mergeCell ref="A280:G280"/>
  </mergeCells>
  <pageMargins left="0.70866141732283472" right="0.70866141732283472" top="0.74803149606299213" bottom="0.74803149606299213" header="0.31496062992125984" footer="0.31496062992125984"/>
  <pageSetup paperSize="8" scale="11" orientation="portrait" r:id="rId1"/>
  <ignoredErrors>
    <ignoredError sqref="B28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663f23294a7284a02196a96e0a156716">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01be0c1df9053bab5e56b7a7e12f7252"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openxmlformats.org/package/2006/metadata/core-properties"/>
    <ds:schemaRef ds:uri="http://purl.org/dc/dcmitype/"/>
    <ds:schemaRef ds:uri="http://schemas.microsoft.com/office/2006/documentManagement/types"/>
    <ds:schemaRef ds:uri="http://purl.org/dc/terms/"/>
    <ds:schemaRef ds:uri="http://purl.org/dc/elements/1.1/"/>
    <ds:schemaRef ds:uri="http://schemas.microsoft.com/office/infopath/2007/PartnerControls"/>
    <ds:schemaRef ds:uri="22baa3bd-a2fa-4ea9-9ebb-3a9c6a55952b"/>
    <ds:schemaRef ds:uri="d8745bc5-821e-4205-946a-621c2da728c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0A44207-9EA7-4555-95FA-F30F7ED3CB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Vlatka Kocijan</cp:lastModifiedBy>
  <cp:lastPrinted>2020-02-25T12:30:36Z</cp:lastPrinted>
  <dcterms:created xsi:type="dcterms:W3CDTF">2008-10-17T11:51:54Z</dcterms:created>
  <dcterms:modified xsi:type="dcterms:W3CDTF">2020-02-28T12:11:40Z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