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4Q 2019\"/>
    </mc:Choice>
  </mc:AlternateContent>
  <bookViews>
    <workbookView xWindow="0" yWindow="0" windowWidth="23040" windowHeight="114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J105" i="19" l="1"/>
  <c r="K36" i="19"/>
  <c r="K32" i="19"/>
  <c r="K30" i="19"/>
  <c r="K28" i="19"/>
  <c r="F107" i="24" l="1"/>
  <c r="F99" i="24"/>
  <c r="F97" i="24"/>
  <c r="F95" i="24"/>
  <c r="F93" i="24"/>
  <c r="F92" i="24"/>
  <c r="F91" i="24"/>
  <c r="F90" i="24"/>
  <c r="F89" i="24"/>
  <c r="F88" i="24"/>
  <c r="F87" i="24"/>
  <c r="E86" i="24"/>
  <c r="D86" i="24"/>
  <c r="D103" i="24" s="1"/>
  <c r="F84" i="24"/>
  <c r="F83" i="24"/>
  <c r="E82" i="24"/>
  <c r="E101" i="24" s="1"/>
  <c r="D82" i="24"/>
  <c r="D101" i="24" s="1"/>
  <c r="F72" i="24"/>
  <c r="F70" i="24"/>
  <c r="F69" i="24"/>
  <c r="F68" i="24"/>
  <c r="F67" i="24"/>
  <c r="F66" i="24"/>
  <c r="F65" i="24"/>
  <c r="E64" i="24"/>
  <c r="D64" i="24"/>
  <c r="F62" i="24"/>
  <c r="F61" i="24"/>
  <c r="F60" i="24"/>
  <c r="F59" i="24"/>
  <c r="E58" i="24"/>
  <c r="D58" i="24"/>
  <c r="F56" i="24"/>
  <c r="F54" i="24"/>
  <c r="F51" i="24"/>
  <c r="F49" i="24"/>
  <c r="F48" i="24"/>
  <c r="F47" i="24"/>
  <c r="F46" i="24"/>
  <c r="E45" i="24"/>
  <c r="D45" i="24"/>
  <c r="F43" i="24"/>
  <c r="F42" i="24"/>
  <c r="F41" i="24"/>
  <c r="F40" i="24"/>
  <c r="F39" i="24"/>
  <c r="E38" i="24"/>
  <c r="D38" i="24"/>
  <c r="F38" i="24" l="1"/>
  <c r="E73" i="24"/>
  <c r="F58" i="24"/>
  <c r="F82" i="24"/>
  <c r="F86" i="24"/>
  <c r="D52" i="24"/>
  <c r="F45" i="24"/>
  <c r="D73" i="24"/>
  <c r="F64" i="24"/>
  <c r="D105" i="24"/>
  <c r="D109" i="24" s="1"/>
  <c r="E103" i="24"/>
  <c r="F103" i="24" s="1"/>
  <c r="F101" i="24"/>
  <c r="E52" i="24"/>
  <c r="F52" i="24" l="1"/>
  <c r="F73" i="24"/>
  <c r="E105" i="24"/>
  <c r="E109" i="24" l="1"/>
  <c r="F109" i="24" s="1"/>
  <c r="F105" i="24"/>
  <c r="I78" i="18" l="1"/>
  <c r="H78" i="18"/>
  <c r="H46" i="21" l="1"/>
  <c r="H40" i="21"/>
  <c r="H33" i="21"/>
  <c r="H27" i="21"/>
  <c r="H16" i="21"/>
  <c r="H19" i="21" s="1"/>
  <c r="H54" i="20"/>
  <c r="H48" i="20"/>
  <c r="H55" i="20" s="1"/>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47" i="21" l="1"/>
  <c r="H49" i="21" s="1"/>
  <c r="H51" i="21" s="1"/>
  <c r="H34" i="21"/>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U37" i="22"/>
  <c r="W37" i="22" s="1"/>
  <c r="U36" i="22"/>
  <c r="W36"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T35" i="22" s="1"/>
  <c r="T38" i="22" s="1"/>
  <c r="T57" i="22" s="1"/>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U35" i="22" s="1"/>
  <c r="W35" i="22" s="1"/>
  <c r="H10" i="22"/>
  <c r="H29" i="22" s="1"/>
  <c r="H35" i="22" s="1"/>
  <c r="H38" i="22" s="1"/>
  <c r="H57" i="22" s="1"/>
  <c r="U9" i="22"/>
  <c r="W9" i="22" s="1"/>
  <c r="U8" i="22"/>
  <c r="W8" i="22" s="1"/>
  <c r="U7" i="22"/>
  <c r="W7" i="22" s="1"/>
  <c r="I46" i="21"/>
  <c r="I40" i="21"/>
  <c r="I33" i="21"/>
  <c r="I27" i="21"/>
  <c r="I34" i="21" s="1"/>
  <c r="I16" i="21"/>
  <c r="I19" i="21" s="1"/>
  <c r="I54" i="20"/>
  <c r="I48" i="20"/>
  <c r="I41" i="20"/>
  <c r="I35" i="20"/>
  <c r="I19" i="20"/>
  <c r="I18" i="20"/>
  <c r="H9" i="20"/>
  <c r="H18" i="20" s="1"/>
  <c r="H24" i="20" s="1"/>
  <c r="H27" i="20" s="1"/>
  <c r="H57" i="20" s="1"/>
  <c r="H59" i="20" s="1"/>
  <c r="K103" i="19"/>
  <c r="H103" i="19"/>
  <c r="K90" i="19"/>
  <c r="K100" i="19" s="1"/>
  <c r="J90" i="19"/>
  <c r="J100" i="19" s="1"/>
  <c r="H90" i="19"/>
  <c r="H100" i="19" s="1"/>
  <c r="K85" i="19"/>
  <c r="J85" i="19"/>
  <c r="H85" i="19"/>
  <c r="K70" i="19"/>
  <c r="J70" i="19"/>
  <c r="H70" i="19"/>
  <c r="K48" i="19"/>
  <c r="J48" i="19"/>
  <c r="H48" i="19"/>
  <c r="H61" i="19" s="1"/>
  <c r="K37" i="19"/>
  <c r="J37" i="19"/>
  <c r="H37" i="19"/>
  <c r="K29" i="19"/>
  <c r="J29" i="19"/>
  <c r="I29" i="19"/>
  <c r="K26" i="19"/>
  <c r="J26" i="19"/>
  <c r="I26" i="19"/>
  <c r="K20" i="19"/>
  <c r="J20" i="19"/>
  <c r="I20" i="19"/>
  <c r="K16" i="19"/>
  <c r="J16" i="19"/>
  <c r="I16" i="19"/>
  <c r="K14" i="19"/>
  <c r="K8" i="19"/>
  <c r="K60" i="19" s="1"/>
  <c r="J8" i="19"/>
  <c r="J60" i="19" s="1"/>
  <c r="H8" i="19"/>
  <c r="I115" i="18"/>
  <c r="I103" i="18"/>
  <c r="I96" i="18"/>
  <c r="I92" i="18"/>
  <c r="I89" i="18"/>
  <c r="I85" i="18"/>
  <c r="I60" i="18"/>
  <c r="I53" i="18"/>
  <c r="I45" i="18"/>
  <c r="I38" i="18"/>
  <c r="I27" i="18"/>
  <c r="I17" i="18"/>
  <c r="I10" i="18"/>
  <c r="I38" i="22" l="1"/>
  <c r="I57" i="22" s="1"/>
  <c r="I75" i="18"/>
  <c r="I131" i="18" s="1"/>
  <c r="I47" i="21"/>
  <c r="I49" i="21" s="1"/>
  <c r="I51" i="21" s="1"/>
  <c r="W61" i="22"/>
  <c r="I55" i="20"/>
  <c r="I24" i="20"/>
  <c r="I27" i="20" s="1"/>
  <c r="K61" i="19"/>
  <c r="K64" i="19" s="1"/>
  <c r="I14" i="19"/>
  <c r="I61" i="19" s="1"/>
  <c r="I64" i="19" s="1"/>
  <c r="I44" i="18"/>
  <c r="H72" i="18"/>
  <c r="H60" i="19"/>
  <c r="H64" i="19" s="1"/>
  <c r="J14" i="19"/>
  <c r="J61" i="19" s="1"/>
  <c r="J63" i="19" s="1"/>
  <c r="U61" i="22"/>
  <c r="I9" i="18"/>
  <c r="I72" i="18" s="1"/>
  <c r="I42" i="20"/>
  <c r="W59" i="22"/>
  <c r="W60" i="22" s="1"/>
  <c r="U59" i="22"/>
  <c r="U60" i="22" s="1"/>
  <c r="W31" i="22"/>
  <c r="W32" i="22" s="1"/>
  <c r="U31" i="22"/>
  <c r="U32" i="22" s="1"/>
  <c r="W33" i="22"/>
  <c r="U33" i="22"/>
  <c r="W38" i="22"/>
  <c r="W57" i="22" s="1"/>
  <c r="U38" i="22"/>
  <c r="U57" i="22" s="1"/>
  <c r="W10" i="22"/>
  <c r="W29" i="22" s="1"/>
  <c r="U10" i="22"/>
  <c r="U29" i="22" s="1"/>
  <c r="K63" i="19" l="1"/>
  <c r="I57" i="20"/>
  <c r="I59" i="20" s="1"/>
  <c r="K62" i="19"/>
  <c r="K67" i="19" s="1"/>
  <c r="I62" i="19"/>
  <c r="I68" i="19" s="1"/>
  <c r="I63" i="19"/>
  <c r="K68" i="19"/>
  <c r="H62" i="19"/>
  <c r="H68" i="19" s="1"/>
  <c r="H63" i="19"/>
  <c r="J62" i="19"/>
  <c r="J66" i="19" s="1"/>
  <c r="J64" i="19"/>
  <c r="K66" i="19" l="1"/>
  <c r="K89" i="19" s="1"/>
  <c r="K101" i="19" s="1"/>
  <c r="I67" i="19"/>
  <c r="I66" i="19"/>
  <c r="H67" i="19"/>
  <c r="H89" i="19" s="1"/>
  <c r="H101" i="19" s="1"/>
  <c r="H66" i="19"/>
  <c r="J67" i="19"/>
  <c r="J89" i="19" s="1"/>
  <c r="J101" i="19" s="1"/>
  <c r="J104" i="19" s="1"/>
  <c r="J103" i="19" s="1"/>
  <c r="J68" i="19"/>
</calcChain>
</file>

<file path=xl/sharedStrings.xml><?xml version="1.0" encoding="utf-8"?>
<sst xmlns="http://schemas.openxmlformats.org/spreadsheetml/2006/main" count="667" uniqueCount="596">
  <si>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</si>
  <si>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</si>
  <si>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</si>
  <si>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</si>
  <si>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</si>
  <si>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</si>
  <si>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</si>
  <si>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</si>
  <si>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</si>
  <si>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</si>
  <si>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</si>
  <si>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</si>
  <si>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</si>
  <si>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</si>
  <si>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</si>
  <si>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</si>
  <si>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</si>
  <si>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</si>
  <si>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</si>
  <si>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</si>
  <si>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</si>
  <si>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</si>
  <si>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</si>
  <si>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</si>
  <si>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</si>
  <si>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</si>
  <si>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</si>
  <si>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</si>
  <si>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</si>
  <si>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</si>
  <si>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</si>
  <si>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</si>
  <si>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</si>
  <si>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</si>
  <si>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</si>
  <si>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</si>
  <si>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</si>
  <si>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</si>
  <si>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</si>
  <si>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</si>
  <si>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</si>
  <si>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</si>
  <si>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</si>
  <si>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</si>
  <si>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</si>
  <si>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</si>
  <si>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</si>
  <si>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</si>
  <si>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</si>
  <si>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</si>
  <si>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</si>
  <si>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</si>
  <si>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</si>
  <si>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</si>
  <si>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</si>
  <si>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</si>
  <si>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</si>
  <si>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</si>
  <si>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</si>
  <si>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</si>
  <si>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</si>
  <si>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</si>
  <si>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</si>
  <si>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</si>
  <si>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</si>
  <si>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</si>
  <si>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</si>
  <si>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</si>
  <si>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</si>
  <si>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</si>
  <si>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</si>
  <si>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</si>
  <si>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</si>
  <si>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</si>
  <si>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</si>
  <si>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</si>
  <si>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</si>
  <si>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</si>
  <si>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</si>
  <si>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</si>
  <si>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</si>
  <si>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</si>
  <si>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</si>
  <si>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</si>
  <si>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</si>
  <si>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</si>
  <si>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</si>
  <si>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</si>
  <si>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</si>
  <si>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</si>
  <si>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</si>
  <si>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</si>
  <si>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</si>
  <si>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</si>
  <si>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</si>
  <si>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</si>
  <si>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</si>
  <si>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</si>
  <si>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</si>
  <si>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</si>
  <si>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</si>
  <si>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</si>
  <si>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</si>
  <si>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</si>
  <si>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</si>
  <si>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</si>
  <si>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</si>
  <si>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</si>
  <si>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</si>
  <si>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</si>
  <si>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</si>
  <si>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</si>
  <si>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</si>
  <si>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</si>
  <si>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</si>
  <si>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</si>
  <si>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</si>
  <si>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</si>
  <si>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</si>
  <si>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</si>
  <si>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</si>
  <si>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</si>
  <si>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</si>
  <si>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</si>
  <si>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</si>
  <si>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</si>
  <si>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</si>
  <si>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</si>
  <si>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</si>
  <si>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</si>
  <si>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</si>
  <si>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</si>
  <si>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</si>
  <si>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</si>
  <si>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</si>
  <si>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</si>
  <si>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</si>
  <si>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</si>
  <si>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</si>
  <si>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</si>
  <si>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</si>
  <si>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</si>
  <si>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</si>
  <si>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</si>
  <si>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</si>
  <si>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</si>
  <si>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</si>
  <si>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</si>
  <si>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</si>
  <si>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</si>
  <si>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</si>
  <si>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</si>
  <si>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</si>
  <si>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</si>
  <si>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</si>
  <si>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</si>
  <si>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</si>
  <si>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</si>
  <si>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</si>
  <si>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</si>
  <si>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</si>
  <si>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</si>
  <si>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</si>
  <si>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</si>
  <si>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</si>
  <si>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</si>
  <si>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</si>
  <si>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</si>
  <si>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</si>
  <si>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</si>
  <si>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</si>
  <si>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</si>
  <si>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</si>
  <si>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</si>
  <si>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</si>
  <si>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</si>
  <si>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</si>
  <si>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</si>
  <si>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</si>
  <si>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</si>
  <si>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</si>
  <si>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</si>
  <si>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</si>
  <si>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</si>
  <si>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</si>
  <si>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</si>
  <si>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</si>
  <si>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</si>
  <si>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</si>
  <si>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</si>
  <si>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</si>
  <si>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</si>
  <si>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</si>
  <si>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</si>
  <si>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</si>
  <si>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</si>
  <si>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</si>
  <si>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</si>
  <si>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</si>
  <si>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</si>
  <si>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</si>
  <si>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</si>
  <si>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</si>
  <si>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</si>
  <si>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</si>
  <si>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</si>
  <si>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</si>
  <si>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</si>
  <si>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</si>
  <si>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</si>
  <si>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</si>
  <si>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</si>
  <si>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</si>
  <si>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</si>
  <si>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</si>
  <si>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</si>
  <si>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</si>
  <si>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</si>
  <si>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</si>
  <si>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</si>
  <si>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</si>
  <si>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</si>
  <si>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</si>
  <si>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</si>
  <si>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</si>
  <si>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</si>
  <si>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</si>
  <si>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</si>
  <si>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</si>
  <si>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</si>
  <si>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</si>
  <si>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</si>
  <si>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</si>
  <si>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</si>
  <si>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</si>
  <si>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</si>
  <si>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</si>
  <si>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</si>
  <si>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</si>
  <si>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</si>
  <si>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</si>
  <si>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</si>
  <si>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</si>
  <si>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</si>
  <si>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</si>
  <si>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</si>
  <si>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</si>
  <si>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</si>
  <si>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</si>
  <si>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</si>
  <si>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</si>
  <si>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</si>
  <si>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</si>
  <si>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</si>
  <si>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</si>
  <si>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</si>
  <si>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</si>
  <si>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</si>
  <si>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</si>
  <si>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</si>
  <si>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</si>
  <si>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</si>
  <si>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</si>
  <si>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</si>
  <si>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</si>
  <si>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</si>
  <si>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</si>
  <si>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</si>
  <si>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</si>
  <si>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</si>
  <si>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</si>
  <si>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</si>
  <si>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</si>
  <si>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</si>
  <si>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</si>
  <si>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</si>
  <si>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</si>
  <si>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</si>
  <si>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</si>
  <si>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</si>
  <si>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</si>
  <si>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</si>
  <si>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</si>
  <si>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</si>
  <si>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</si>
  <si>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</si>
  <si>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</si>
  <si>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</si>
  <si>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</si>
  <si>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</si>
  <si>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</si>
  <si>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</si>
  <si>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</si>
  <si>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</si>
  <si>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</si>
  <si>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</si>
  <si>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</si>
  <si>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</si>
  <si>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</si>
  <si>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</si>
  <si>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</si>
  <si>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</si>
  <si>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</si>
  <si>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</si>
  <si>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</si>
  <si>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</si>
  <si>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</si>
  <si>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</si>
  <si>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</si>
  <si>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</si>
  <si>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</si>
  <si>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</si>
  <si>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</si>
  <si>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</si>
  <si>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</si>
  <si>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</si>
  <si>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</si>
  <si>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</si>
  <si>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</si>
  <si>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</si>
  <si>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</si>
  <si>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</si>
  <si>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</si>
  <si>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</si>
  <si>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</si>
  <si>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</si>
  <si>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</si>
  <si>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</si>
  <si>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</si>
  <si>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</si>
  <si>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</si>
  <si>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</si>
  <si>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</si>
  <si>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</si>
  <si>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</si>
  <si>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</si>
  <si>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</si>
  <si>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</si>
  <si>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</si>
  <si>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</si>
  <si>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</si>
  <si>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</si>
  <si>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</si>
  <si>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</si>
  <si>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</si>
  <si>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</si>
  <si>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</si>
  <si>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</si>
  <si>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</si>
  <si>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</si>
  <si>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</si>
  <si>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</si>
  <si>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</si>
  <si>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</si>
  <si>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</si>
  <si>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</si>
  <si>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</si>
  <si>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</si>
  <si>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</si>
  <si>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</si>
  <si>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</si>
  <si>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</si>
  <si>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</si>
  <si>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</si>
  <si>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</si>
  <si>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</si>
  <si>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</si>
  <si>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</si>
  <si>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</si>
  <si>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</si>
  <si>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</si>
  <si>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</si>
  <si>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</si>
  <si>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</si>
  <si>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</si>
  <si>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</si>
  <si>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</si>
  <si>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</si>
  <si>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</si>
  <si>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</si>
  <si>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</si>
  <si>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</si>
  <si>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</si>
  <si>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</si>
  <si>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</si>
  <si>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</si>
  <si>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</si>
  <si>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</si>
  <si>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</si>
  <si>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</si>
  <si>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</si>
  <si>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</si>
  <si>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</si>
  <si>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</si>
  <si>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</si>
  <si>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</si>
  <si>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</si>
  <si>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</si>
  <si>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</si>
  <si>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</si>
  <si>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</si>
  <si>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</si>
  <si>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</si>
  <si>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</si>
  <si>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</si>
  <si>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</si>
  <si>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</si>
  <si>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</si>
  <si>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</si>
  <si>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</si>
  <si>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</si>
  <si>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</si>
  <si>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</si>
  <si>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</si>
  <si>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</si>
  <si>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</si>
  <si>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</si>
  <si>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</si>
  <si>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</si>
  <si>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</si>
  <si>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</si>
  <si>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</si>
  <si>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</si>
  <si>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</si>
  <si>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</si>
  <si>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</si>
  <si>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</si>
  <si>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</si>
  <si>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</si>
  <si>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</si>
  <si>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</si>
  <si>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</si>
  <si>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</si>
  <si>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</si>
  <si>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Valamar Obertauern GmbH</t>
  </si>
  <si>
    <t>Obertauern</t>
  </si>
  <si>
    <t>195893 D</t>
  </si>
  <si>
    <t>Valamar hotels &amp; resorts Gmbh</t>
  </si>
  <si>
    <t>Frankfurt</t>
  </si>
  <si>
    <t>Valamar A GmbH</t>
  </si>
  <si>
    <t>Tamsweg</t>
  </si>
  <si>
    <t>486431 S</t>
  </si>
  <si>
    <t>Hoteli Makarska d.d.</t>
  </si>
  <si>
    <t>Makarska</t>
  </si>
  <si>
    <t>Palme Turizam  d.o.o.</t>
  </si>
  <si>
    <t>Dubrovnik</t>
  </si>
  <si>
    <t xml:space="preserve">Magične stijene d.o.o. </t>
  </si>
  <si>
    <t>oo</t>
  </si>
  <si>
    <t xml:space="preserve">Bugenvilia d.o.o. </t>
  </si>
  <si>
    <t>Imperial Riviera d.d.</t>
  </si>
  <si>
    <t>Rab</t>
  </si>
  <si>
    <t>HR</t>
  </si>
  <si>
    <t>529900DUWS1DGNEK4C68</t>
  </si>
  <si>
    <t>30577</t>
  </si>
  <si>
    <t>Valamar Riviera d.d.</t>
  </si>
  <si>
    <t>Poreč</t>
  </si>
  <si>
    <t>Stancija Kaligari 1</t>
  </si>
  <si>
    <t>uprava@riviera.hr</t>
  </si>
  <si>
    <t>www.valamar-riviera.com</t>
  </si>
  <si>
    <t>Anka Sopta</t>
  </si>
  <si>
    <t>052 408 188</t>
  </si>
  <si>
    <t>anka.sopta@riviera.hr</t>
  </si>
  <si>
    <t>Rekapitulacija usklada TFI-POD bilance za 2018. godinu</t>
  </si>
  <si>
    <t>GRUPA</t>
  </si>
  <si>
    <t>BILANCA
stanje na dan 31.12.2018
(u tisućama kuna)</t>
  </si>
  <si>
    <t>AOP oznaka</t>
  </si>
  <si>
    <t>TFI-POD
objavljeno</t>
  </si>
  <si>
    <t>TFI-POD
reklasificirano</t>
  </si>
  <si>
    <t>Razlika</t>
  </si>
  <si>
    <t>Objašnjenje</t>
  </si>
  <si>
    <t>DUGOTRAJNA IMOVINA (AOP 003+010+020+031+036)</t>
  </si>
  <si>
    <t>002</t>
  </si>
  <si>
    <t xml:space="preserve">  I. Nematerijalna imovina</t>
  </si>
  <si>
    <t>003</t>
  </si>
  <si>
    <t xml:space="preserve">  II. Materijalna imovina</t>
  </si>
  <si>
    <t>010</t>
  </si>
  <si>
    <t xml:space="preserve">  III. Dugotrajna financijska imovina</t>
  </si>
  <si>
    <t>020</t>
  </si>
  <si>
    <t>HRK 147 tis. je reklasificirano iz stavke "Dugotrajnih potraživanja" (AOP 031) u stavku "Dugotrajna financijska imovina" (AOP 020). HRK 32 tis. je reklasificirano iz stavke "Dugotrajna financijska imovina" (AOP 020) u stavku "Kratkotrajna financijska imovina" (AOP 053).</t>
  </si>
  <si>
    <t xml:space="preserve">  IV. Potraživanja</t>
  </si>
  <si>
    <t>031</t>
  </si>
  <si>
    <t>HRK 147 tis. je reklasificirano iz stavke "Dugotrajnih potraživanja" (AOP 031) u stavku "Dugotrajna financijska imovina" (AOP 020).</t>
  </si>
  <si>
    <t xml:space="preserve">  V. Odgođena porezna imovina</t>
  </si>
  <si>
    <t>036</t>
  </si>
  <si>
    <t>KRATKOTRAJNA IMOVINA (AOP 038+046+053+063)</t>
  </si>
  <si>
    <t>037</t>
  </si>
  <si>
    <t xml:space="preserve">  I. Zalihe</t>
  </si>
  <si>
    <t>038</t>
  </si>
  <si>
    <t xml:space="preserve">  II. Potraživanja</t>
  </si>
  <si>
    <t>046</t>
  </si>
  <si>
    <t>HRK 365 tis. je reklasificirano iz stavke "Kratkotrajna potraživanja" (AOP 046) u stavku "Kratkotrajna financijska imovina" (AOP 053). HRK 31 tis. je reklasificirano iz stavke "Plaćeni troškovi budućeg razdoblja i obračunati prihodi" (AOP 065) u stavku "Potraživanja" (AOP 046).</t>
  </si>
  <si>
    <t xml:space="preserve">  III. Kratkotrajna financijska imovina</t>
  </si>
  <si>
    <t>053</t>
  </si>
  <si>
    <t>HRK 365 tis. je reklasificirano iz stavke "Kratkotrajna potraživanja" (AOP 046) u stavku "Kratkotrajna financijska imovina" (AOP 053). HRK 32 tis. je reklasificirano iz stavke "Dugotrajna financijska imovina" (AOP 020) u stavku "Kratkotrajna financijska imovina" (AOP 053).</t>
  </si>
  <si>
    <t xml:space="preserve">  IV. Novac u banci i blagajni</t>
  </si>
  <si>
    <t>063</t>
  </si>
  <si>
    <t>PLAĆENI TROŠKOVI BUDUĆEG RAZDOBLJA I OBRAČUNATI PRIHODI</t>
  </si>
  <si>
    <t>064</t>
  </si>
  <si>
    <t>HRK 31 tis. je reklasificirano iz stavke "Plaćeni troškovi budućeg razdoblja i obračunati prihodi" (AOP 065) u stavku "Potraživanja" (AOP 046).</t>
  </si>
  <si>
    <t>UKUPNO AKTIVA</t>
  </si>
  <si>
    <t>KAPITAL I REZERVE</t>
  </si>
  <si>
    <t>067</t>
  </si>
  <si>
    <t>REZERVIRANJA</t>
  </si>
  <si>
    <t>088</t>
  </si>
  <si>
    <t>HRK 50.476 tis. predstavlja reklasificiran dugoročni dio obveze za koncesijsku naknadu za turističko zemljište iz stavke "Odgođeno plaćanje troškova i prihod budućeg razdoblja" (AOP 122) u stavku "Druga rezerviranja" (AOP 094).</t>
  </si>
  <si>
    <t>DUGOROČNE OBVEZE (AOP 101+103+105+106)</t>
  </si>
  <si>
    <t>095</t>
  </si>
  <si>
    <t xml:space="preserve">  I. Obveze prema bankama i drugim financijskim institucijama</t>
  </si>
  <si>
    <t>101+100</t>
  </si>
  <si>
    <t xml:space="preserve">  II. Ostale dugoročne obveze</t>
  </si>
  <si>
    <t>105</t>
  </si>
  <si>
    <t>HRK 2.454 tis. predstavlja reklasificiran kratkoročni dio obveze štićenja kamatne stope po dugoročnim kreditima iz stavke "Ostale dugoročne obveze" (AOP 105) u stavku "Ostale kratkoročne obveze" (AOP 121).</t>
  </si>
  <si>
    <t xml:space="preserve">  III. Odgođena porezna obveza</t>
  </si>
  <si>
    <t>106</t>
  </si>
  <si>
    <t xml:space="preserve">  IV. Obveze prema dobavljačima</t>
  </si>
  <si>
    <t>103</t>
  </si>
  <si>
    <t>HRK 81 tis. predstavlja reklasificiran dugoročni dio iz stavke "Obveze prema dobavljačima" (AOP 103) u kratkoročni dio stavke "Obveze prema dobavljačima" (AOP 115).</t>
  </si>
  <si>
    <t>KRATKOROČNE OBVEZE (AOP 108+113+114+115+117+118+119+121)</t>
  </si>
  <si>
    <t>107</t>
  </si>
  <si>
    <t>113+112</t>
  </si>
  <si>
    <t>HRK 67 tis. predstavlja reklasificiran dio stavke "Obveze prema bankama i drugim financijskim institucijama" (AOP 113) u stavku "Odgođeno plaćanje troškova i prihod budućeg razdoblja" (AOP 122).</t>
  </si>
  <si>
    <t xml:space="preserve">  II. Obveze za predujmove</t>
  </si>
  <si>
    <t>114</t>
  </si>
  <si>
    <t xml:space="preserve">  III. Obveze prema dobavljačima</t>
  </si>
  <si>
    <t>108 i 115</t>
  </si>
  <si>
    <t>HRK 3.884 tis. predstavlja reklasificiran dio stavke "Obveze prema dobavljačima" (AOP 108 i 115) u stavku "Odgođeno plaćanje troškova i prihod budućeg razdoblja" (AOP 122). HRK 81 tis. predstavlja reklasificiran dugoročni dio iz stavke "Obveze prema dobavljačima" (AOP 103) u kratkoročni dio stavke "Obveze prema dobavljačima" (AOP 115).</t>
  </si>
  <si>
    <t xml:space="preserve">  IV. Obveze prema zaposlenicima</t>
  </si>
  <si>
    <t>117</t>
  </si>
  <si>
    <t>HRK 12 tis. predstavlja reklasificiran dio stavke "Obveze prema zaposlenicima" (AOP 117) u stavku "Obveze za poreze, doprinose i slična davanja" (AOP 118). HRK 9 tis. predstavlja reklasificiran dio stavke "Obveze prema zaposlenicima" (AOP 117) u stavku "Ostale kratkoročne obvezea" (AOP 121).</t>
  </si>
  <si>
    <t xml:space="preserve">  V. Obveze za poreze, doprinose i slična davanja</t>
  </si>
  <si>
    <t>118</t>
  </si>
  <si>
    <t>HRK 12 tis. predstavlja reklasificiran dio stavke "Obveze prema zaposlenicima" (AOP 117) u stavku "Obveze za poreze, doprinose i slična davanja" (AOP 118).</t>
  </si>
  <si>
    <t xml:space="preserve">  VI. Obveze s osnove udjela u rezultatu i ostale kratkoročne obveze</t>
  </si>
  <si>
    <t>119 i 121</t>
  </si>
  <si>
    <t xml:space="preserve">HRK 2.454 tis. predstavlja reklasificiran kratkoročni dio obveze štićenja kamatne stope po dugoročnim kreditima iz stavke "Ostale dugoročne obveze" (AOP 105) u stavku "Ostale kratkoročne obveze" (AOP 121). HRK 9 tis. predstavlja reklasificiran dio stavke "Obveze prema zaposlenicima" (AOP 117) u stavku "Ostale kratkoročne obvezea" (AOP 121). HRK 233 tis. predstavlja reklasificiran dio stavke "Odgođeno plaćanje troškova i prihod budućeg razdoblja" (AOP 122) u stavku "Ostale kratkoročne obveze" (AOP 121).  </t>
  </si>
  <si>
    <t>ODGOĐENO PLAĆANJE TROŠKOVA I PRIHOD BUDUĆEGA RAZDOBLJA</t>
  </si>
  <si>
    <t>122</t>
  </si>
  <si>
    <t>HRK 50.476 tis. predstavlja reklasificiran dugoročni dio koncesija iz stavke "Odgođeno plaćanje troškova i prihod budućega razdoblja" (AOP 122) u stavku "Druga rezerviranja" (AOP 094). HRK 233 tis. predstavlja reklasificiran dio stavke "Odgođeno plaćanje troškova i prihod budućeg razdoblja" (AOP 122) u stavku "Ostale kratkoročne obveze" (AOP 121). HRK 3.884 tis. predstavlja reklasificiran dio stavke "Obveze prema dobavljačima" (AOP 108 i 115) u stavku "Odgođeno plaćanje troškova i prihod budućeg razdoblja" (AOP 122). HRK 67 tis. predstavlja reklasificiran dio stavke "Obveze prema bankama i drugim financijskim institucijama" (AOP 113) u stavku "Odgođeno plaćanje troškova i prihod budućeg razdoblja" (AOP 122).</t>
  </si>
  <si>
    <t>UKUPNO PASIVA</t>
  </si>
  <si>
    <t>Rekapitulacija usklada TFI-POD Računa dobiti i gubitka za 2018. godinu</t>
  </si>
  <si>
    <t>TFI-POD RAČUN DOBITI I GUBITKA
u razdoblju od 1.1.2018. do 31.12.2018.
(u tisućama kuna)</t>
  </si>
  <si>
    <t>TFI-POD Kumulativ
objavljeno</t>
  </si>
  <si>
    <t>TFI-POD Kumulativ
reklasificirano</t>
  </si>
  <si>
    <t>POSLOVNI PRIHODI (AOP 125+126+127+128+129+130)</t>
  </si>
  <si>
    <t>125</t>
  </si>
  <si>
    <t xml:space="preserve">  I. Prihodi od prodaje (izvan grupe)</t>
  </si>
  <si>
    <t>127</t>
  </si>
  <si>
    <t xml:space="preserve">  II. Prihodi na temelju upotrebe vlastitih proizvoda, roba i usluga, ostali poslovni prihodi s poduzetnicima unutar grupe te ostali poslovni prihodi (izvan grupe)</t>
  </si>
  <si>
    <t>128+129+130</t>
  </si>
  <si>
    <t>HRK 8.371 tis. predstavlja iskazivanje prihoda/rashoda od prodaje imovine te prihoda/rashoda od ukidanja rezervacija sadržanih u stavci "Ostali poslovni prihodi (izvan grupe)" (AOP 130) sukladno neto metodologiji. HRK 128 tis. predstavlja reklasifikaciju sa stavaka "Ostali prihodi" (AOP 128+129+130) u zasebnu poziciju "Udio u gubitku od zajedničkih pothvata" (AOP 176).
Napomena: Prethodno iskazano u iznosu HRK 8.371 tis sukladno bruto metodologiji s protustavkama "Ostali troškovi" (AOP 142), "Ostali poslovni rashodi" (AOP 153) te "Financijski rashodi" (AOP 165).</t>
  </si>
  <si>
    <t>POSLOVNI RASHODI (AOP 133+137+141+142+143+146+153)</t>
  </si>
  <si>
    <t>131</t>
  </si>
  <si>
    <t xml:space="preserve">  I. Materijalni troškovi</t>
  </si>
  <si>
    <t>133</t>
  </si>
  <si>
    <t>HRK 346 tis. predstavlja reklasificiran dio stavke "Materijalni troškovi" (AOP 133) u stavku "Ostali troškovi" (AOP 142). HRK 10 tis. predstavlja reklasificiran dio stavke "Materijalni troškovi" (AOP 133) u stavku "Financijski prihodi" (AOP 154).</t>
  </si>
  <si>
    <t xml:space="preserve">  II. Troškovi osoblja</t>
  </si>
  <si>
    <t>137</t>
  </si>
  <si>
    <t>HRK 101 tis. predstavlja reklasificiran dio stavke "Troškovi osoblja" (AOP 137) u stavku "Ostali troškovi" (AOP 142).</t>
  </si>
  <si>
    <t xml:space="preserve">  III. Amortizacija</t>
  </si>
  <si>
    <t>141</t>
  </si>
  <si>
    <t xml:space="preserve">  IV. Ostali troškovi</t>
  </si>
  <si>
    <t>142</t>
  </si>
  <si>
    <t>HRK 1.110 tis. predstavlja iskazivanje prihoda/rashoda od ukidanja rezervacija sadržanih u stavci "Ostali troškovi" (AOP 142) sukladno neto metodologiji. HRK 346 tis. predstavlja reklasificiran dio stavke "Materijalni troškovi" (AOP 133) u stavku "Ostali troškovi" (AOP 142). HRK 71 tis. predstavlja reklasificirani dio stavke "Financijski rashodi" (AOP 165) u stavku "Ostali troškovi" (AOP 142). HRK 101 tis. predstavlja reklasificiran dio stavke "Troškovi osoblja" (AOP 137) u stavku "Ostali troškovi" (AOP 142).
Napomena: Prethodno iskazano u iznosu HRK 1.110 sukladno bruto metodologiji s protustavkom "Ostali poslovni prihodi izvan grupe" (AOP 130).</t>
  </si>
  <si>
    <t xml:space="preserve">  V. Vrijednosna usklađenja</t>
  </si>
  <si>
    <t>143</t>
  </si>
  <si>
    <t xml:space="preserve">  VI. Rezerviranja</t>
  </si>
  <si>
    <t>146</t>
  </si>
  <si>
    <t xml:space="preserve">  VIII. Ostali poslovni rashodi</t>
  </si>
  <si>
    <t>153</t>
  </si>
  <si>
    <t>HRK 5.919 tis. predstavlja iskazivanje prihoda/rashoda od prodaje imovine te prihoda/rashoda od ukidanja rezervacija sukladno neto metodologiji. 
Napomena: Prethodno iskazano sukladno bruto metodologiji s protustavkom "Ostali poslovni prihodi (izvan grupe)" (AOP 130).</t>
  </si>
  <si>
    <t>FINANCIJSKI PRIHODI</t>
  </si>
  <si>
    <t>154</t>
  </si>
  <si>
    <t>HRK 23.413 tis. predstavlja iskazivanje sukladno neto metodologiji stavki "Tečajne razlike i ostali financijski prihodi" (AOP 162; HRK 18.727 tis.) te "Nerealizirani dobici (prihodi) od financijske imovine" (AOP 163; HRK 4.696 tis.). HRK 10 tis. predstavlja reklasificiran dio stavke "Materijalni troškovi" (AOP 133) u stavku "Financijski prihodi" (AOP 154).
Napomena: Prethodno iskazano sukladno bruto metodologiji s protustavkama Tečajne razlike i drugi rashodi" (AOP 149) te "Nerealizirani gubici (rashodi) od financijske imovine" (AOP 170).</t>
  </si>
  <si>
    <t>FINANCIJSKI RASHODI</t>
  </si>
  <si>
    <t>165</t>
  </si>
  <si>
    <t>HRK 24.835 tis. predstavlja iskazivanje sukladno neto metodologiji stavki "Tečajne razlike i drugi rashodi" (AOP 169; HRK 18.727 tis.), "Nerealizirani gubici (rashodi) od financijske imovine" (AOP 170; HRK 4.696 tis.) te prihoda od ukidanja rezervacija sadržanih u stavci "Ostali financijski rashodi" (AOP 172; HRK 1.342 tis.) te HRK 71 tis. koja predstavlja reklasificirani dio stavke "Financijski rashodi" (AOP 165) u stavku "Ostali troškovi" (AOP 142).
Napomena: Prethodno iskazano sukladno bruto metodologiji s protustavkama "Tečajne razlike i ostali financijski prihodi" (AOP 162), "Nerealizirani dobici (prihodi) od financijske imovine" (AOP 163) te Ostali poslovni prihodi (izvan grupe)" (AOP 130).</t>
  </si>
  <si>
    <t>UDIO U GUBITKU OD ZAJEDNIČKIH POTHVATA (AOP 176)</t>
  </si>
  <si>
    <t>176</t>
  </si>
  <si>
    <t>HRK 128 tis. predstavlja reklasifikaciju sa stavaka "Ostali prihodi" (AOP 128+129+130) u zasebnu poziciju "Udio u gubitku od zajedničkih pothvata" (AOP 176).</t>
  </si>
  <si>
    <t>UKUPNI PRIHODI (AOP 125+154)</t>
  </si>
  <si>
    <t>177</t>
  </si>
  <si>
    <t>HRK 31.657 tis. predstavlja iskazivanje pojedinih stavki sukladno neto metodologiji (ranije detaljnije pojašnjeno).</t>
  </si>
  <si>
    <t>UKUPNI RASHODI (AOP 131+165+176)</t>
  </si>
  <si>
    <t>178</t>
  </si>
  <si>
    <t>DOBIT ILI GUBITAK PRIJE OPOREZIVANJA (AOP 177-178)</t>
  </si>
  <si>
    <t>179</t>
  </si>
  <si>
    <t>POREZ NA DOBIT</t>
  </si>
  <si>
    <t>182</t>
  </si>
  <si>
    <t>DOBIT RAZDOBLJA (AOP 179-182)</t>
  </si>
  <si>
    <t>184</t>
  </si>
  <si>
    <t>stanje na dan 31.12.2019.</t>
  </si>
  <si>
    <t>Obveznik: Valamar Riviera d.d.</t>
  </si>
  <si>
    <t>u razdoblju 1.1.2019. do 31.12.2019.</t>
  </si>
  <si>
    <t>u razdoblju 01.01.2019. do 31.12.2019.</t>
  </si>
  <si>
    <t>Grupa Valamar Riviera d.d. u nastavku predstavlja tablice usporedbe stavki TFI POD financijskih izvještaja za 2018. godinu.</t>
  </si>
  <si>
    <t xml:space="preserve">BILJEŠKE UZ FINANCIJSKE IZVJEŠTAJE - TFI
(sastavljaju se za tromjesečna izvještajna razdoblja)
Naziv izdavatelja:   Valamar Riviera d.d.
OIB:   36201212847
Izvještajno razdoblje: 01.01. do 31.12.2019.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Detaljnije informacije o financijskim izvještajima dostupne su u objavljenom PDF dokumentu "Rezultati poslovanja 1.1.2019. – 31.12.2019." koji je istovremeno s ovim dokumentom objavljen na internetskim stranicama HANFA-e, Zagrebačke burze i Izdavatelja.
Informacije o osnovi za sastavljanje financijskih izvještaja i određenim računovodstvenim politikama dostupne su u objavljenom PDF dokumentu „Godišnje izvješće 2019.“ koji je istovremeno s ovim dokumentom objavljen na internetskim stranicama HANFA-e, Zagrebačke burze i Izdavatelja.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</si>
</sst>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3"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theme="1"/>
      <name val="Arial"/>
      <family val="2"/>
      <charset val="238"/>
    </font>
    <font>
      <sz val="9"/>
      <color theme="1"/>
      <name val="Arial"/>
      <family val="2"/>
      <charset val="238"/>
    </font>
    <font>
      <sz val="9"/>
      <color rgb="FFFF000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b/>
      <sz val="9"/>
      <color rgb="FF333399"/>
      <name val="Arial"/>
      <family val="2"/>
      <charset val="238"/>
    </font>
    <font>
      <sz val="9"/>
      <color rgb="FF333399"/>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s>
  <borders count="8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theme="1"/>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style="medium">
        <color theme="1"/>
      </bottom>
      <diagonal/>
    </border>
    <border>
      <left style="thin">
        <color theme="0" tint="-0.34998626667073579"/>
      </left>
      <right style="thin">
        <color theme="0" tint="-0.34998626667073579"/>
      </right>
      <top style="medium">
        <color theme="1"/>
      </top>
      <bottom style="medium">
        <color theme="1"/>
      </bottom>
      <diagonal/>
    </border>
    <border>
      <left style="thin">
        <color theme="0" tint="-0.34998626667073579"/>
      </left>
      <right style="medium">
        <color theme="1"/>
      </right>
      <top style="medium">
        <color theme="1"/>
      </top>
      <bottom style="medium">
        <color theme="1"/>
      </bottom>
      <diagonal/>
    </border>
    <border>
      <left style="medium">
        <color theme="1"/>
      </left>
      <right/>
      <top style="medium">
        <color theme="1"/>
      </top>
      <bottom style="thin">
        <color indexed="22"/>
      </bottom>
      <diagonal/>
    </border>
    <border>
      <left/>
      <right/>
      <top style="medium">
        <color theme="1"/>
      </top>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medium">
        <color theme="1"/>
      </left>
      <right style="thin">
        <color theme="0" tint="-0.34998626667073579"/>
      </right>
      <top style="medium">
        <color theme="1"/>
      </top>
      <bottom style="medium">
        <color theme="0" tint="-0.34998626667073579"/>
      </bottom>
      <diagonal/>
    </border>
    <border>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22"/>
      </bottom>
      <diagonal/>
    </border>
  </borders>
  <cellStyleXfs count="6">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cellStyleXfs>
  <cellXfs count="418">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9" xfId="0" applyNumberFormat="1" applyFont="1" applyFill="1" applyBorder="1" applyAlignment="1" applyProtection="1">
      <alignment horizontal="center" vertical="center"/>
    </xf>
    <xf numFmtId="165" fontId="19" fillId="9" borderId="39" xfId="0" applyNumberFormat="1" applyFont="1" applyFill="1" applyBorder="1" applyAlignment="1" applyProtection="1">
      <alignment horizontal="center" vertical="center"/>
    </xf>
    <xf numFmtId="165" fontId="19" fillId="9" borderId="40" xfId="0" applyNumberFormat="1" applyFont="1" applyFill="1" applyBorder="1" applyAlignment="1" applyProtection="1">
      <alignment horizontal="center" vertical="center"/>
    </xf>
    <xf numFmtId="165" fontId="19" fillId="0" borderId="40"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2" xfId="0" applyFont="1" applyFill="1" applyBorder="1" applyAlignment="1" applyProtection="1">
      <alignment horizontal="center" vertical="center" wrapText="1"/>
    </xf>
    <xf numFmtId="0" fontId="19" fillId="3" borderId="42" xfId="0" applyFont="1" applyFill="1" applyBorder="1" applyAlignment="1" applyProtection="1">
      <alignment horizontal="center" vertical="center"/>
    </xf>
    <xf numFmtId="3" fontId="19" fillId="3" borderId="42" xfId="0" applyNumberFormat="1" applyFont="1" applyFill="1" applyBorder="1" applyAlignment="1" applyProtection="1">
      <alignment horizontal="center" vertical="center" wrapText="1"/>
    </xf>
    <xf numFmtId="164" fontId="5" fillId="0" borderId="42" xfId="0" applyNumberFormat="1" applyFont="1" applyFill="1" applyBorder="1" applyAlignment="1" applyProtection="1">
      <alignment horizontal="center" vertical="center"/>
    </xf>
    <xf numFmtId="164" fontId="5" fillId="9" borderId="42" xfId="0" applyNumberFormat="1" applyFont="1" applyFill="1" applyBorder="1" applyAlignment="1" applyProtection="1">
      <alignment horizontal="center" vertical="center"/>
    </xf>
    <xf numFmtId="0" fontId="12" fillId="0" borderId="0" xfId="3" applyProtection="1"/>
    <xf numFmtId="0" fontId="19" fillId="3" borderId="42" xfId="3" applyFont="1" applyFill="1" applyBorder="1" applyAlignment="1" applyProtection="1">
      <alignment horizontal="center" vertical="center"/>
    </xf>
    <xf numFmtId="3" fontId="19" fillId="3" borderId="42" xfId="3" applyNumberFormat="1" applyFont="1" applyFill="1" applyBorder="1" applyAlignment="1" applyProtection="1">
      <alignment horizontal="center" vertical="center" wrapText="1"/>
    </xf>
    <xf numFmtId="164" fontId="5" fillId="10" borderId="42" xfId="0" applyNumberFormat="1" applyFont="1" applyFill="1" applyBorder="1" applyAlignment="1" applyProtection="1">
      <alignment horizontal="center" vertical="center"/>
    </xf>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wrapText="1"/>
    </xf>
    <xf numFmtId="164" fontId="5" fillId="0" borderId="28"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164" fontId="5" fillId="0" borderId="13" xfId="0" applyNumberFormat="1" applyFont="1" applyFill="1" applyBorder="1" applyAlignment="1" applyProtection="1">
      <alignment horizontal="center" vertical="center" wrapText="1"/>
    </xf>
    <xf numFmtId="164" fontId="5" fillId="10" borderId="14" xfId="0" applyNumberFormat="1"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8"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164" fontId="5" fillId="10" borderId="14" xfId="0" applyNumberFormat="1" applyFont="1" applyFill="1" applyBorder="1" applyAlignment="1" applyProtection="1">
      <alignment horizontal="center" vertical="center"/>
    </xf>
    <xf numFmtId="3" fontId="6" fillId="0" borderId="42" xfId="0" applyNumberFormat="1" applyFont="1" applyFill="1" applyBorder="1" applyAlignment="1" applyProtection="1">
      <alignment horizontal="right" vertical="center" shrinkToFit="1"/>
      <protection locked="0"/>
    </xf>
    <xf numFmtId="3" fontId="25" fillId="9" borderId="42"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8" fillId="10" borderId="42" xfId="0" applyNumberFormat="1" applyFont="1" applyFill="1" applyBorder="1" applyAlignment="1" applyProtection="1">
      <alignment horizontal="right" vertical="center" shrinkToFit="1"/>
    </xf>
    <xf numFmtId="3" fontId="18" fillId="10" borderId="42" xfId="0" applyNumberFormat="1" applyFont="1" applyFill="1" applyBorder="1" applyAlignment="1" applyProtection="1">
      <alignment vertical="center"/>
    </xf>
    <xf numFmtId="3" fontId="6" fillId="0" borderId="42" xfId="0" applyNumberFormat="1" applyFont="1" applyFill="1" applyBorder="1" applyAlignment="1" applyProtection="1">
      <alignment vertical="center"/>
      <protection locked="0"/>
    </xf>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8" fillId="10" borderId="13"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horizontal="right" vertical="center" wrapText="1"/>
      <protection locked="0"/>
    </xf>
    <xf numFmtId="3" fontId="18" fillId="10" borderId="14" xfId="0" applyNumberFormat="1" applyFont="1" applyFill="1" applyBorder="1" applyAlignment="1" applyProtection="1">
      <alignment horizontal="right" vertical="center" wrapText="1"/>
    </xf>
    <xf numFmtId="3" fontId="6" fillId="0" borderId="13" xfId="0" applyNumberFormat="1" applyFont="1" applyFill="1" applyBorder="1" applyAlignment="1" applyProtection="1">
      <alignment vertical="center" wrapText="1"/>
      <protection locked="0"/>
    </xf>
    <xf numFmtId="3" fontId="18" fillId="10" borderId="13" xfId="0" applyNumberFormat="1" applyFont="1" applyFill="1" applyBorder="1" applyAlignment="1" applyProtection="1">
      <alignment vertical="center" wrapText="1"/>
    </xf>
    <xf numFmtId="3" fontId="18" fillId="10" borderId="14"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8"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3" xfId="0" applyNumberFormat="1" applyFont="1" applyFill="1" applyBorder="1" applyAlignment="1" applyProtection="1">
      <alignment vertical="center"/>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6"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9" xfId="0" applyNumberFormat="1" applyFont="1" applyFill="1" applyBorder="1" applyAlignment="1" applyProtection="1">
      <alignment vertical="center" shrinkToFit="1"/>
      <protection locked="0"/>
    </xf>
    <xf numFmtId="3" fontId="24" fillId="9" borderId="39" xfId="0" applyNumberFormat="1" applyFont="1" applyFill="1" applyBorder="1" applyAlignment="1" applyProtection="1">
      <alignment vertical="center" shrinkToFit="1"/>
    </xf>
    <xf numFmtId="3" fontId="4" fillId="8" borderId="39" xfId="0" applyNumberFormat="1" applyFont="1" applyFill="1" applyBorder="1" applyAlignment="1" applyProtection="1">
      <alignment vertical="center" shrinkToFit="1"/>
    </xf>
    <xf numFmtId="3" fontId="24" fillId="9" borderId="40" xfId="0" applyNumberFormat="1" applyFont="1" applyFill="1" applyBorder="1" applyAlignment="1" applyProtection="1">
      <alignment vertical="center" shrinkToFit="1"/>
    </xf>
    <xf numFmtId="3" fontId="24" fillId="0" borderId="39" xfId="0" applyNumberFormat="1" applyFont="1" applyFill="1" applyBorder="1" applyAlignment="1" applyProtection="1">
      <alignment vertical="center" shrinkToFit="1"/>
    </xf>
    <xf numFmtId="3" fontId="24" fillId="0" borderId="40" xfId="0" applyNumberFormat="1" applyFont="1" applyFill="1" applyBorder="1" applyAlignment="1" applyProtection="1">
      <alignment vertical="center" shrinkToFit="1"/>
    </xf>
    <xf numFmtId="0" fontId="27" fillId="11" borderId="1" xfId="4" applyFont="1" applyFill="1" applyBorder="1"/>
    <xf numFmtId="0" fontId="2" fillId="11" borderId="27" xfId="4" applyFill="1" applyBorder="1"/>
    <xf numFmtId="0" fontId="2" fillId="0" borderId="0" xfId="4"/>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6" xfId="4" applyFont="1" applyFill="1" applyBorder="1" applyAlignment="1">
      <alignment vertical="center"/>
    </xf>
    <xf numFmtId="0" fontId="32" fillId="0" borderId="0" xfId="4" applyFont="1" applyFill="1"/>
    <xf numFmtId="0" fontId="5" fillId="11" borderId="43"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4"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7"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4" xfId="4" applyFill="1" applyBorder="1"/>
    <xf numFmtId="0" fontId="30" fillId="11" borderId="43" xfId="4" applyFont="1" applyFill="1" applyBorder="1" applyAlignment="1">
      <alignment wrapText="1"/>
    </xf>
    <xf numFmtId="0" fontId="30" fillId="11" borderId="44" xfId="4" applyFont="1" applyFill="1" applyBorder="1" applyAlignment="1">
      <alignment wrapText="1"/>
    </xf>
    <xf numFmtId="0" fontId="30" fillId="11" borderId="43" xfId="4" applyFont="1" applyFill="1" applyBorder="1"/>
    <xf numFmtId="0" fontId="30" fillId="11" borderId="0" xfId="4" applyFont="1" applyFill="1" applyBorder="1"/>
    <xf numFmtId="0" fontId="30" fillId="11" borderId="0" xfId="4" applyFont="1" applyFill="1" applyBorder="1" applyAlignment="1">
      <alignment wrapText="1"/>
    </xf>
    <xf numFmtId="0" fontId="30" fillId="11" borderId="44" xfId="4" applyFont="1" applyFill="1" applyBorder="1"/>
    <xf numFmtId="0" fontId="6" fillId="11" borderId="0" xfId="4" applyFont="1" applyFill="1" applyBorder="1" applyAlignment="1">
      <alignment horizontal="right" vertical="center" wrapText="1"/>
    </xf>
    <xf numFmtId="0" fontId="31" fillId="11" borderId="44" xfId="4" applyFont="1" applyFill="1" applyBorder="1" applyAlignment="1">
      <alignment vertical="center"/>
    </xf>
    <xf numFmtId="0" fontId="6" fillId="11" borderId="43" xfId="4" applyFont="1" applyFill="1" applyBorder="1" applyAlignment="1">
      <alignment horizontal="right" vertical="center" wrapText="1"/>
    </xf>
    <xf numFmtId="0" fontId="31" fillId="11" borderId="0" xfId="4" applyFont="1" applyFill="1" applyBorder="1" applyAlignment="1">
      <alignment vertical="center"/>
    </xf>
    <xf numFmtId="0" fontId="30" fillId="11" borderId="0" xfId="4" applyFont="1" applyFill="1" applyBorder="1" applyAlignment="1">
      <alignment vertical="top"/>
    </xf>
    <xf numFmtId="0" fontId="5" fillId="12" borderId="47"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30" fillId="11" borderId="0" xfId="4" applyFont="1" applyFill="1" applyBorder="1" applyAlignment="1">
      <alignment vertical="center"/>
    </xf>
    <xf numFmtId="0" fontId="30" fillId="11" borderId="44" xfId="4" applyFont="1" applyFill="1" applyBorder="1" applyAlignment="1">
      <alignment vertical="center"/>
    </xf>
    <xf numFmtId="0" fontId="30" fillId="11" borderId="0" xfId="4" applyFont="1" applyFill="1" applyBorder="1" applyAlignment="1"/>
    <xf numFmtId="0" fontId="33" fillId="11" borderId="0" xfId="4" applyFont="1" applyFill="1" applyBorder="1" applyAlignment="1">
      <alignment vertical="center"/>
    </xf>
    <xf numFmtId="0" fontId="33" fillId="11" borderId="44" xfId="4" applyFont="1" applyFill="1" applyBorder="1" applyAlignment="1">
      <alignment vertical="center"/>
    </xf>
    <xf numFmtId="0" fontId="5" fillId="11" borderId="0" xfId="4" applyFont="1" applyFill="1" applyBorder="1" applyAlignment="1">
      <alignment horizontal="center" vertical="center"/>
    </xf>
    <xf numFmtId="0" fontId="6" fillId="11" borderId="44" xfId="4" applyFont="1" applyFill="1" applyBorder="1" applyAlignment="1">
      <alignment horizontal="center" vertical="center"/>
    </xf>
    <xf numFmtId="0" fontId="30" fillId="11" borderId="0" xfId="4" applyFont="1" applyFill="1" applyBorder="1" applyAlignment="1">
      <alignment vertical="top" wrapText="1"/>
    </xf>
    <xf numFmtId="0" fontId="30" fillId="11" borderId="43" xfId="4" applyFont="1" applyFill="1" applyBorder="1" applyAlignment="1">
      <alignment vertical="top"/>
    </xf>
    <xf numFmtId="0" fontId="33" fillId="11" borderId="44" xfId="4" applyFont="1" applyFill="1" applyBorder="1"/>
    <xf numFmtId="0" fontId="2" fillId="11" borderId="3" xfId="4" applyFill="1" applyBorder="1"/>
    <xf numFmtId="0" fontId="2" fillId="11" borderId="2" xfId="4" applyFill="1" applyBorder="1"/>
    <xf numFmtId="0" fontId="2" fillId="11" borderId="45" xfId="4" applyFill="1" applyBorder="1"/>
    <xf numFmtId="49" fontId="5" fillId="12" borderId="47" xfId="4" applyNumberFormat="1" applyFont="1" applyFill="1" applyBorder="1" applyAlignment="1" applyProtection="1">
      <alignment horizontal="center" vertical="center"/>
      <protection locked="0"/>
    </xf>
    <xf numFmtId="164" fontId="5" fillId="11" borderId="42" xfId="0" applyNumberFormat="1" applyFont="1" applyFill="1" applyBorder="1" applyAlignment="1" applyProtection="1">
      <alignment horizontal="center" vertical="center"/>
    </xf>
    <xf numFmtId="3" fontId="12" fillId="0" borderId="0" xfId="3" applyNumberFormat="1" applyProtection="1">
      <protection locked="0"/>
    </xf>
    <xf numFmtId="3" fontId="18" fillId="10" borderId="42" xfId="0" applyNumberFormat="1" applyFont="1" applyFill="1" applyBorder="1" applyAlignment="1" applyProtection="1">
      <alignment horizontal="right" vertical="center" shrinkToFit="1"/>
      <protection locked="0"/>
    </xf>
    <xf numFmtId="0" fontId="34" fillId="0" borderId="0" xfId="4" applyFont="1"/>
    <xf numFmtId="0" fontId="34" fillId="0" borderId="0" xfId="4" applyFont="1" applyFill="1"/>
    <xf numFmtId="0" fontId="32" fillId="0" borderId="0" xfId="4" applyFont="1"/>
    <xf numFmtId="0" fontId="32" fillId="15" borderId="0" xfId="4" applyFont="1" applyFill="1"/>
    <xf numFmtId="0" fontId="34" fillId="15" borderId="0" xfId="4" applyFont="1" applyFill="1"/>
    <xf numFmtId="0" fontId="30" fillId="11" borderId="43" xfId="4" applyFont="1" applyFill="1" applyBorder="1" applyAlignment="1" applyProtection="1">
      <alignment vertical="top"/>
      <protection locked="0"/>
    </xf>
    <xf numFmtId="0" fontId="30" fillId="11" borderId="0" xfId="4" applyFont="1" applyFill="1" applyBorder="1" applyAlignment="1" applyProtection="1">
      <alignment vertical="top"/>
      <protection locked="0"/>
    </xf>
    <xf numFmtId="0" fontId="30" fillId="11" borderId="44" xfId="4" applyFont="1" applyFill="1" applyBorder="1" applyProtection="1">
      <protection locked="0"/>
    </xf>
    <xf numFmtId="0" fontId="5" fillId="12" borderId="45" xfId="0" applyFont="1" applyFill="1" applyBorder="1" applyAlignment="1" applyProtection="1">
      <alignment horizontal="center" vertical="center"/>
      <protection locked="0"/>
    </xf>
    <xf numFmtId="0" fontId="5" fillId="12" borderId="47" xfId="0" applyFont="1" applyFill="1" applyBorder="1" applyAlignment="1" applyProtection="1">
      <alignment horizontal="center" vertical="center"/>
      <protection locked="0"/>
    </xf>
    <xf numFmtId="0" fontId="5" fillId="0" borderId="47" xfId="5" applyFont="1" applyFill="1" applyBorder="1" applyAlignment="1" applyProtection="1">
      <alignment horizontal="center" vertical="center"/>
      <protection locked="0"/>
    </xf>
    <xf numFmtId="0" fontId="26" fillId="11" borderId="0" xfId="0" applyFont="1" applyFill="1"/>
    <xf numFmtId="0" fontId="35" fillId="11" borderId="0" xfId="0" applyFont="1" applyFill="1"/>
    <xf numFmtId="49" fontId="35" fillId="11" borderId="0" xfId="0" applyNumberFormat="1" applyFont="1" applyFill="1" applyAlignment="1">
      <alignment horizontal="center" vertical="center"/>
    </xf>
    <xf numFmtId="0" fontId="36" fillId="11" borderId="0" xfId="0" applyFont="1" applyFill="1"/>
    <xf numFmtId="0" fontId="37" fillId="11" borderId="0" xfId="0" applyFont="1" applyFill="1"/>
    <xf numFmtId="0" fontId="38" fillId="11" borderId="48" xfId="0" applyFont="1" applyFill="1" applyBorder="1"/>
    <xf numFmtId="49" fontId="39" fillId="11" borderId="48" xfId="0" applyNumberFormat="1" applyFont="1" applyFill="1" applyBorder="1" applyAlignment="1">
      <alignment horizontal="center" vertical="center"/>
    </xf>
    <xf numFmtId="3" fontId="35" fillId="11" borderId="48" xfId="0" applyNumberFormat="1" applyFont="1" applyFill="1" applyBorder="1" applyAlignment="1">
      <alignment horizontal="center"/>
    </xf>
    <xf numFmtId="3" fontId="40" fillId="11" borderId="48" xfId="0" applyNumberFormat="1" applyFont="1" applyFill="1" applyBorder="1" applyAlignment="1">
      <alignment horizontal="center"/>
    </xf>
    <xf numFmtId="0" fontId="40" fillId="11" borderId="48" xfId="0" applyFont="1" applyFill="1" applyBorder="1" applyAlignment="1">
      <alignment vertical="center"/>
    </xf>
    <xf numFmtId="0" fontId="35" fillId="17" borderId="49" xfId="0" applyFont="1" applyFill="1" applyBorder="1" applyAlignment="1">
      <alignment vertical="center" wrapText="1"/>
    </xf>
    <xf numFmtId="0" fontId="35" fillId="17" borderId="50" xfId="0" applyFont="1" applyFill="1" applyBorder="1" applyAlignment="1">
      <alignment vertical="center" wrapText="1"/>
    </xf>
    <xf numFmtId="49" fontId="35" fillId="17" borderId="51" xfId="0" applyNumberFormat="1" applyFont="1" applyFill="1" applyBorder="1" applyAlignment="1">
      <alignment horizontal="center" vertical="center"/>
    </xf>
    <xf numFmtId="3" fontId="35" fillId="17" borderId="51" xfId="0" applyNumberFormat="1" applyFont="1" applyFill="1" applyBorder="1" applyAlignment="1">
      <alignment horizontal="center" vertical="center" wrapText="1"/>
    </xf>
    <xf numFmtId="0" fontId="35" fillId="17" borderId="52" xfId="0" applyFont="1" applyFill="1" applyBorder="1" applyAlignment="1">
      <alignment horizontal="center" vertical="center"/>
    </xf>
    <xf numFmtId="0" fontId="41" fillId="9" borderId="53" xfId="0" applyFont="1" applyFill="1" applyBorder="1" applyAlignment="1">
      <alignment vertical="center" wrapText="1"/>
    </xf>
    <xf numFmtId="0" fontId="41" fillId="9" borderId="54" xfId="0" applyFont="1" applyFill="1" applyBorder="1" applyAlignment="1">
      <alignment vertical="center" wrapText="1"/>
    </xf>
    <xf numFmtId="49" fontId="41" fillId="9" borderId="55" xfId="0" applyNumberFormat="1" applyFont="1" applyFill="1" applyBorder="1" applyAlignment="1">
      <alignment horizontal="center" vertical="center"/>
    </xf>
    <xf numFmtId="3" fontId="41" fillId="9" borderId="55" xfId="0" applyNumberFormat="1" applyFont="1" applyFill="1" applyBorder="1" applyAlignment="1">
      <alignment horizontal="right" vertical="center"/>
    </xf>
    <xf numFmtId="0" fontId="42" fillId="9" borderId="56" xfId="0" applyFont="1" applyFill="1" applyBorder="1" applyAlignment="1">
      <alignment horizontal="left" vertical="center"/>
    </xf>
    <xf numFmtId="49" fontId="36" fillId="11" borderId="59" xfId="0" applyNumberFormat="1" applyFont="1" applyFill="1" applyBorder="1" applyAlignment="1">
      <alignment horizontal="center" vertical="center" wrapText="1"/>
    </xf>
    <xf numFmtId="3" fontId="36" fillId="11" borderId="59" xfId="0" applyNumberFormat="1" applyFont="1" applyFill="1" applyBorder="1" applyAlignment="1">
      <alignment horizontal="right" vertical="center"/>
    </xf>
    <xf numFmtId="0" fontId="36" fillId="11" borderId="60" xfId="0" applyFont="1" applyFill="1" applyBorder="1" applyAlignment="1">
      <alignment horizontal="left" vertical="center"/>
    </xf>
    <xf numFmtId="49" fontId="36" fillId="11" borderId="59" xfId="0" applyNumberFormat="1" applyFont="1" applyFill="1" applyBorder="1" applyAlignment="1">
      <alignment horizontal="center" vertical="center"/>
    </xf>
    <xf numFmtId="0" fontId="36" fillId="11" borderId="60" xfId="0" applyFont="1" applyFill="1" applyBorder="1" applyAlignment="1">
      <alignment horizontal="left" vertical="center" wrapText="1"/>
    </xf>
    <xf numFmtId="0" fontId="36" fillId="11" borderId="57" xfId="0" applyFont="1" applyFill="1" applyBorder="1" applyAlignment="1">
      <alignment horizontal="left" vertical="center"/>
    </xf>
    <xf numFmtId="0" fontId="36" fillId="11" borderId="61" xfId="0" applyFont="1" applyFill="1" applyBorder="1" applyAlignment="1">
      <alignment horizontal="left" vertical="center"/>
    </xf>
    <xf numFmtId="49" fontId="35" fillId="11" borderId="61" xfId="0" applyNumberFormat="1" applyFont="1" applyFill="1" applyBorder="1" applyAlignment="1">
      <alignment horizontal="center" vertical="center"/>
    </xf>
    <xf numFmtId="3" fontId="36" fillId="11" borderId="61" xfId="0" applyNumberFormat="1" applyFont="1" applyFill="1" applyBorder="1" applyAlignment="1">
      <alignment horizontal="right" vertical="center"/>
    </xf>
    <xf numFmtId="0" fontId="36" fillId="11" borderId="61" xfId="0" applyFont="1" applyFill="1" applyBorder="1" applyAlignment="1">
      <alignment horizontal="right" vertical="center"/>
    </xf>
    <xf numFmtId="0" fontId="36" fillId="11" borderId="62" xfId="0" applyFont="1" applyFill="1" applyBorder="1" applyAlignment="1">
      <alignment horizontal="left" vertical="center"/>
    </xf>
    <xf numFmtId="49" fontId="41" fillId="9" borderId="59" xfId="0" applyNumberFormat="1" applyFont="1" applyFill="1" applyBorder="1" applyAlignment="1">
      <alignment horizontal="center" vertical="center"/>
    </xf>
    <xf numFmtId="3" fontId="41" fillId="9" borderId="59" xfId="0" applyNumberFormat="1" applyFont="1" applyFill="1" applyBorder="1" applyAlignment="1">
      <alignment horizontal="right" vertical="center"/>
    </xf>
    <xf numFmtId="0" fontId="42" fillId="9" borderId="60" xfId="0" applyFont="1" applyFill="1" applyBorder="1" applyAlignment="1">
      <alignment horizontal="left" vertical="center"/>
    </xf>
    <xf numFmtId="0" fontId="41" fillId="9" borderId="60" xfId="0" applyFont="1" applyFill="1" applyBorder="1" applyAlignment="1">
      <alignment horizontal="left" vertical="center" wrapText="1"/>
    </xf>
    <xf numFmtId="49" fontId="35" fillId="18" borderId="65" xfId="0" applyNumberFormat="1" applyFont="1" applyFill="1" applyBorder="1" applyAlignment="1">
      <alignment horizontal="center" vertical="center"/>
    </xf>
    <xf numFmtId="3" fontId="35" fillId="18" borderId="65" xfId="0" applyNumberFormat="1" applyFont="1" applyFill="1" applyBorder="1" applyAlignment="1">
      <alignment horizontal="right" vertical="center"/>
    </xf>
    <xf numFmtId="3" fontId="35" fillId="18" borderId="66" xfId="0" applyNumberFormat="1" applyFont="1" applyFill="1" applyBorder="1" applyAlignment="1">
      <alignment horizontal="left" vertical="center" wrapText="1"/>
    </xf>
    <xf numFmtId="0" fontId="36" fillId="11" borderId="67" xfId="0" applyFont="1" applyFill="1" applyBorder="1" applyAlignment="1">
      <alignment horizontal="left" vertical="center"/>
    </xf>
    <xf numFmtId="0" fontId="36" fillId="11" borderId="68" xfId="0" applyFont="1" applyFill="1" applyBorder="1" applyAlignment="1">
      <alignment horizontal="left" vertical="center"/>
    </xf>
    <xf numFmtId="49" fontId="35" fillId="11" borderId="68" xfId="0" applyNumberFormat="1" applyFont="1" applyFill="1" applyBorder="1" applyAlignment="1">
      <alignment horizontal="center" vertical="center"/>
    </xf>
    <xf numFmtId="3" fontId="36" fillId="11" borderId="68" xfId="0" applyNumberFormat="1" applyFont="1" applyFill="1" applyBorder="1" applyAlignment="1">
      <alignment horizontal="right" vertical="center"/>
    </xf>
    <xf numFmtId="0" fontId="36" fillId="11" borderId="68" xfId="0" applyFont="1" applyFill="1" applyBorder="1" applyAlignment="1">
      <alignment horizontal="right" vertical="center"/>
    </xf>
    <xf numFmtId="0" fontId="36" fillId="11" borderId="69" xfId="0" applyFont="1" applyFill="1" applyBorder="1" applyAlignment="1">
      <alignment horizontal="left" vertical="center"/>
    </xf>
    <xf numFmtId="49" fontId="35" fillId="11" borderId="59" xfId="0" applyNumberFormat="1" applyFont="1" applyFill="1" applyBorder="1" applyAlignment="1">
      <alignment horizontal="center" vertical="center"/>
    </xf>
    <xf numFmtId="0" fontId="36" fillId="11" borderId="59" xfId="0" applyFont="1" applyFill="1" applyBorder="1" applyAlignment="1">
      <alignment horizontal="right" vertical="center"/>
    </xf>
    <xf numFmtId="49" fontId="41" fillId="9" borderId="59" xfId="0" applyNumberFormat="1" applyFont="1" applyFill="1" applyBorder="1" applyAlignment="1">
      <alignment horizontal="center" vertical="center" wrapText="1"/>
    </xf>
    <xf numFmtId="0" fontId="35" fillId="17" borderId="72" xfId="0" applyFont="1" applyFill="1" applyBorder="1" applyAlignment="1">
      <alignment vertical="center" wrapText="1"/>
    </xf>
    <xf numFmtId="0" fontId="35" fillId="17" borderId="73" xfId="0" applyFont="1" applyFill="1" applyBorder="1" applyAlignment="1">
      <alignment vertical="center" wrapText="1"/>
    </xf>
    <xf numFmtId="49" fontId="35" fillId="17" borderId="74" xfId="0" applyNumberFormat="1" applyFont="1" applyFill="1" applyBorder="1" applyAlignment="1">
      <alignment horizontal="center" vertical="center"/>
    </xf>
    <xf numFmtId="3" fontId="35" fillId="17" borderId="74" xfId="0" applyNumberFormat="1" applyFont="1" applyFill="1" applyBorder="1" applyAlignment="1">
      <alignment horizontal="center" vertical="center" wrapText="1"/>
    </xf>
    <xf numFmtId="0" fontId="35" fillId="17" borderId="75" xfId="0" applyFont="1" applyFill="1" applyBorder="1" applyAlignment="1">
      <alignment horizontal="center" vertical="center"/>
    </xf>
    <xf numFmtId="0" fontId="41" fillId="9" borderId="76" xfId="0" applyFont="1" applyFill="1" applyBorder="1" applyAlignment="1">
      <alignment vertical="center" wrapText="1"/>
    </xf>
    <xf numFmtId="0" fontId="41" fillId="9" borderId="77" xfId="0" applyFont="1" applyFill="1" applyBorder="1" applyAlignment="1">
      <alignment vertical="center" wrapText="1"/>
    </xf>
    <xf numFmtId="49" fontId="41" fillId="9" borderId="78" xfId="0" applyNumberFormat="1" applyFont="1" applyFill="1" applyBorder="1" applyAlignment="1">
      <alignment horizontal="center" vertical="center"/>
    </xf>
    <xf numFmtId="3" fontId="41" fillId="9" borderId="78" xfId="0" applyNumberFormat="1" applyFont="1" applyFill="1" applyBorder="1" applyAlignment="1">
      <alignment horizontal="right" vertical="center"/>
    </xf>
    <xf numFmtId="0" fontId="42" fillId="9" borderId="79" xfId="0" applyFont="1" applyFill="1" applyBorder="1" applyAlignment="1">
      <alignment horizontal="left" vertical="center"/>
    </xf>
    <xf numFmtId="3" fontId="36" fillId="11" borderId="60" xfId="0" applyNumberFormat="1" applyFont="1" applyFill="1" applyBorder="1" applyAlignment="1">
      <alignment horizontal="left" vertical="center" wrapText="1"/>
    </xf>
    <xf numFmtId="0" fontId="6" fillId="11" borderId="60" xfId="0" applyFont="1" applyFill="1" applyBorder="1" applyAlignment="1">
      <alignment horizontal="left" vertical="center" wrapText="1"/>
    </xf>
    <xf numFmtId="0" fontId="35" fillId="11" borderId="57" xfId="0" applyFont="1" applyFill="1" applyBorder="1" applyAlignment="1">
      <alignment horizontal="left" vertical="center"/>
    </xf>
    <xf numFmtId="0" fontId="35" fillId="11" borderId="61" xfId="0" applyFont="1" applyFill="1" applyBorder="1" applyAlignment="1">
      <alignment horizontal="left" vertical="center"/>
    </xf>
    <xf numFmtId="3" fontId="35" fillId="11" borderId="61" xfId="0" applyNumberFormat="1" applyFont="1" applyFill="1" applyBorder="1" applyAlignment="1">
      <alignment horizontal="right" vertical="center"/>
    </xf>
    <xf numFmtId="0" fontId="35" fillId="11" borderId="61" xfId="0" applyFont="1" applyFill="1" applyBorder="1" applyAlignment="1">
      <alignment horizontal="right" vertical="center"/>
    </xf>
    <xf numFmtId="0" fontId="35" fillId="11" borderId="62" xfId="0" applyFont="1" applyFill="1" applyBorder="1" applyAlignment="1">
      <alignment horizontal="left" vertical="center" wrapText="1"/>
    </xf>
    <xf numFmtId="49" fontId="41" fillId="9" borderId="65" xfId="0" applyNumberFormat="1" applyFont="1" applyFill="1" applyBorder="1" applyAlignment="1">
      <alignment horizontal="center" vertical="center"/>
    </xf>
    <xf numFmtId="3" fontId="41" fillId="9" borderId="65" xfId="0" applyNumberFormat="1" applyFont="1" applyFill="1" applyBorder="1" applyAlignment="1">
      <alignment horizontal="right" vertical="center"/>
    </xf>
    <xf numFmtId="0" fontId="42" fillId="9" borderId="66" xfId="0" applyFont="1" applyFill="1" applyBorder="1" applyAlignment="1">
      <alignment horizontal="left" vertical="center"/>
    </xf>
    <xf numFmtId="3" fontId="6" fillId="0" borderId="14" xfId="0" applyNumberFormat="1" applyFont="1" applyFill="1" applyBorder="1" applyAlignment="1" applyProtection="1">
      <alignment horizontal="right" vertical="center" shrinkToFit="1"/>
      <protection locked="0"/>
    </xf>
    <xf numFmtId="3" fontId="6" fillId="0" borderId="13" xfId="0" applyNumberFormat="1" applyFont="1" applyFill="1" applyBorder="1" applyAlignment="1" applyProtection="1">
      <alignment horizontal="right" vertical="center" shrinkToFit="1"/>
      <protection locked="0"/>
    </xf>
    <xf numFmtId="3" fontId="6" fillId="0" borderId="80" xfId="0" applyNumberFormat="1" applyFont="1" applyFill="1" applyBorder="1" applyAlignment="1" applyProtection="1">
      <alignment vertical="center"/>
      <protection locked="0"/>
    </xf>
    <xf numFmtId="3" fontId="6" fillId="0" borderId="80" xfId="0" applyNumberFormat="1" applyFont="1" applyFill="1" applyBorder="1" applyAlignment="1" applyProtection="1">
      <alignment horizontal="right" vertical="center"/>
      <protection locked="0"/>
    </xf>
    <xf numFmtId="3" fontId="6" fillId="0" borderId="81" xfId="0" applyNumberFormat="1" applyFont="1" applyFill="1" applyBorder="1" applyAlignment="1" applyProtection="1">
      <alignment horizontal="right" vertical="center"/>
      <protection locked="0"/>
    </xf>
    <xf numFmtId="3" fontId="6" fillId="0" borderId="81" xfId="0" applyNumberFormat="1" applyFont="1" applyFill="1" applyBorder="1" applyAlignment="1" applyProtection="1">
      <alignment horizontal="right" vertical="center" wrapText="1"/>
      <protection locked="0"/>
    </xf>
    <xf numFmtId="3" fontId="6" fillId="0" borderId="13" xfId="0" applyNumberFormat="1" applyFont="1" applyFill="1" applyBorder="1" applyAlignment="1" applyProtection="1">
      <alignment horizontal="right" vertical="center"/>
      <protection locked="0"/>
    </xf>
    <xf numFmtId="3" fontId="6" fillId="0" borderId="81" xfId="0" applyNumberFormat="1" applyFont="1" applyFill="1" applyBorder="1" applyAlignment="1" applyProtection="1">
      <alignment vertical="center"/>
      <protection locked="0"/>
    </xf>
    <xf numFmtId="3" fontId="6" fillId="0" borderId="81" xfId="0" applyNumberFormat="1" applyFont="1" applyFill="1" applyBorder="1" applyAlignment="1" applyProtection="1">
      <alignment vertical="center" wrapText="1"/>
      <protection locked="0"/>
    </xf>
    <xf numFmtId="37" fontId="0" fillId="0" borderId="0" xfId="0" applyNumberFormat="1" applyFill="1" applyProtection="1">
      <protection locked="0"/>
    </xf>
    <xf numFmtId="0" fontId="0" fillId="11" borderId="0" xfId="0" applyFill="1"/>
    <xf numFmtId="0" fontId="0" fillId="11" borderId="0" xfId="0" applyFill="1" applyAlignment="1">
      <alignment horizontal="left" vertical="top"/>
    </xf>
    <xf numFmtId="0" fontId="30" fillId="11" borderId="0" xfId="4" applyFont="1" applyFill="1" applyBorder="1"/>
    <xf numFmtId="0" fontId="28" fillId="11" borderId="43" xfId="4" applyFont="1" applyFill="1" applyBorder="1" applyAlignment="1">
      <alignment horizontal="center" vertical="center" wrapText="1"/>
    </xf>
    <xf numFmtId="0" fontId="28"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6" fillId="11" borderId="44" xfId="4" applyFont="1" applyFill="1" applyBorder="1" applyAlignment="1">
      <alignment horizontal="right" vertical="center"/>
    </xf>
    <xf numFmtId="0" fontId="5" fillId="12" borderId="3" xfId="0" applyFont="1" applyFill="1" applyBorder="1" applyAlignment="1" applyProtection="1">
      <alignment horizontal="center" vertical="center"/>
      <protection locked="0"/>
    </xf>
    <xf numFmtId="0" fontId="5" fillId="12" borderId="45" xfId="0" applyFont="1" applyFill="1" applyBorder="1" applyAlignment="1" applyProtection="1">
      <alignment horizontal="center" vertical="center"/>
      <protection locked="0"/>
    </xf>
    <xf numFmtId="0" fontId="6" fillId="11" borderId="0" xfId="4" applyFont="1" applyFill="1" applyBorder="1" applyAlignment="1">
      <alignment horizontal="right" vertical="center" wrapText="1"/>
    </xf>
    <xf numFmtId="0" fontId="6" fillId="11" borderId="44" xfId="4" applyFont="1" applyFill="1" applyBorder="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45" xfId="4" applyFont="1" applyFill="1" applyBorder="1" applyAlignment="1" applyProtection="1">
      <alignment horizontal="center" vertical="center"/>
      <protection locked="0"/>
    </xf>
    <xf numFmtId="0" fontId="30" fillId="11" borderId="0" xfId="4" applyFont="1" applyFill="1" applyBorder="1" applyAlignment="1">
      <alignment wrapText="1"/>
    </xf>
    <xf numFmtId="0" fontId="26" fillId="11" borderId="26" xfId="4" applyFont="1" applyFill="1" applyBorder="1" applyAlignment="1">
      <alignment vertical="center"/>
    </xf>
    <xf numFmtId="0" fontId="26" fillId="11" borderId="1" xfId="4" applyFont="1" applyFill="1" applyBorder="1" applyAlignment="1">
      <alignment vertical="center"/>
    </xf>
    <xf numFmtId="0" fontId="29" fillId="11" borderId="43" xfId="4" applyFont="1" applyFill="1" applyBorder="1" applyAlignment="1">
      <alignment horizontal="center" vertical="center"/>
    </xf>
    <xf numFmtId="0" fontId="29" fillId="11" borderId="0" xfId="4" applyFont="1" applyFill="1" applyBorder="1" applyAlignment="1">
      <alignment horizontal="center" vertical="center"/>
    </xf>
    <xf numFmtId="0" fontId="29" fillId="11" borderId="44" xfId="4" applyFont="1" applyFill="1" applyBorder="1" applyAlignment="1">
      <alignment horizontal="center" vertical="center"/>
    </xf>
    <xf numFmtId="0" fontId="5" fillId="11" borderId="43"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5" xfId="4" applyNumberFormat="1" applyFont="1" applyFill="1" applyBorder="1" applyAlignment="1" applyProtection="1">
      <alignment horizontal="center" vertical="center"/>
      <protection locked="0"/>
    </xf>
    <xf numFmtId="0" fontId="5" fillId="0" borderId="43"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6" fillId="11" borderId="43" xfId="4" applyFont="1" applyFill="1" applyBorder="1" applyAlignment="1">
      <alignment horizontal="right" vertical="center" wrapText="1"/>
    </xf>
    <xf numFmtId="0" fontId="30" fillId="11" borderId="43" xfId="4" applyFont="1" applyFill="1" applyBorder="1" applyAlignment="1">
      <alignment wrapText="1"/>
    </xf>
    <xf numFmtId="0" fontId="6" fillId="11" borderId="0" xfId="4" applyFont="1" applyFill="1" applyBorder="1" applyAlignment="1">
      <alignment horizontal="right" vertical="center"/>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45" xfId="0" applyFont="1" applyFill="1" applyBorder="1" applyAlignment="1" applyProtection="1">
      <alignment vertical="center"/>
      <protection locked="0"/>
    </xf>
    <xf numFmtId="0" fontId="31" fillId="11" borderId="43" xfId="4" applyFont="1" applyFill="1" applyBorder="1" applyAlignment="1">
      <alignment vertical="center"/>
    </xf>
    <xf numFmtId="0" fontId="31" fillId="11" borderId="0" xfId="4" applyFont="1" applyFill="1" applyBorder="1" applyAlignment="1">
      <alignment vertical="center"/>
    </xf>
    <xf numFmtId="49" fontId="5" fillId="12" borderId="3" xfId="0" applyNumberFormat="1" applyFont="1" applyFill="1" applyBorder="1" applyAlignment="1" applyProtection="1">
      <alignment horizontal="center" vertical="center"/>
      <protection locked="0"/>
    </xf>
    <xf numFmtId="49" fontId="5" fillId="12" borderId="45" xfId="0" applyNumberFormat="1" applyFont="1" applyFill="1" applyBorder="1" applyAlignment="1" applyProtection="1">
      <alignment horizontal="center" vertical="center"/>
      <protection locked="0"/>
    </xf>
    <xf numFmtId="0" fontId="30" fillId="11" borderId="43" xfId="4" applyFont="1" applyFill="1" applyBorder="1" applyAlignment="1">
      <alignment vertical="center" wrapText="1"/>
    </xf>
    <xf numFmtId="0" fontId="30" fillId="11" borderId="0" xfId="4" applyFont="1" applyFill="1" applyBorder="1" applyAlignment="1">
      <alignment vertical="center" wrapText="1"/>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5" xfId="4" applyFont="1" applyFill="1" applyBorder="1" applyAlignment="1" applyProtection="1">
      <alignment vertical="center"/>
      <protection locked="0"/>
    </xf>
    <xf numFmtId="0" fontId="6" fillId="11" borderId="0" xfId="4" applyFont="1" applyFill="1" applyBorder="1" applyAlignment="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45" xfId="0" applyFont="1" applyFill="1" applyBorder="1" applyProtection="1">
      <protection locked="0"/>
    </xf>
    <xf numFmtId="0" fontId="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5" fillId="12" borderId="3" xfId="0" applyFont="1" applyFill="1" applyBorder="1" applyAlignment="1" applyProtection="1">
      <alignment horizontal="right" vertical="center"/>
      <protection locked="0"/>
    </xf>
    <xf numFmtId="0" fontId="5" fillId="12" borderId="2" xfId="0" applyFont="1" applyFill="1" applyBorder="1" applyAlignment="1" applyProtection="1">
      <alignment horizontal="right" vertical="center"/>
      <protection locked="0"/>
    </xf>
    <xf numFmtId="0" fontId="5" fillId="12" borderId="45" xfId="0" applyFont="1" applyFill="1" applyBorder="1" applyAlignment="1" applyProtection="1">
      <alignment horizontal="right" vertical="center"/>
      <protection locked="0"/>
    </xf>
    <xf numFmtId="0" fontId="30" fillId="11" borderId="0" xfId="4" applyFont="1" applyFill="1" applyBorder="1" applyAlignment="1">
      <alignment vertical="top" wrapText="1"/>
    </xf>
    <xf numFmtId="0" fontId="30" fillId="11" borderId="0" xfId="4" applyFont="1" applyFill="1" applyBorder="1" applyAlignment="1">
      <alignment vertical="top"/>
    </xf>
    <xf numFmtId="0" fontId="30" fillId="11" borderId="0" xfId="4" applyFont="1" applyFill="1" applyBorder="1" applyProtection="1">
      <protection locked="0"/>
    </xf>
    <xf numFmtId="0" fontId="30" fillId="11" borderId="0" xfId="4" applyFont="1" applyFill="1" applyBorder="1" applyAlignment="1" applyProtection="1">
      <alignment vertical="top"/>
      <protection locked="0"/>
    </xf>
    <xf numFmtId="0" fontId="6" fillId="11" borderId="44" xfId="4" applyFont="1" applyFill="1" applyBorder="1" applyAlignment="1">
      <alignment horizontal="center" vertical="center"/>
    </xf>
    <xf numFmtId="0" fontId="6" fillId="11" borderId="43" xfId="4" applyFont="1" applyFill="1" applyBorder="1" applyAlignment="1">
      <alignment horizontal="left" vertical="center"/>
    </xf>
    <xf numFmtId="0" fontId="6" fillId="11" borderId="0" xfId="4" applyFont="1" applyFill="1" applyBorder="1" applyAlignment="1">
      <alignment horizontal="left" vertical="center"/>
    </xf>
    <xf numFmtId="0" fontId="6" fillId="11" borderId="0" xfId="4" applyFont="1" applyFill="1" applyBorder="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45"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45" xfId="0" applyFont="1" applyFill="1" applyBorder="1" applyAlignment="1" applyProtection="1">
      <alignment vertical="center"/>
      <protection locked="0"/>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5"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2" fillId="4"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xf>
    <xf numFmtId="0" fontId="6" fillId="11" borderId="42" xfId="0" applyFont="1" applyFill="1" applyBorder="1" applyAlignment="1" applyProtection="1">
      <alignment horizontal="left" vertical="center" wrapText="1"/>
    </xf>
    <xf numFmtId="0" fontId="13" fillId="4" borderId="42" xfId="0" applyFont="1" applyFill="1" applyBorder="1" applyAlignment="1" applyProtection="1">
      <alignment horizontal="left" vertical="center" wrapText="1"/>
    </xf>
    <xf numFmtId="0" fontId="15" fillId="4" borderId="42" xfId="0" applyFont="1" applyFill="1" applyBorder="1" applyAlignment="1" applyProtection="1">
      <alignment vertical="center"/>
    </xf>
    <xf numFmtId="0" fontId="13" fillId="10" borderId="42"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indent="1"/>
    </xf>
    <xf numFmtId="0" fontId="6" fillId="10" borderId="42" xfId="0" applyFont="1" applyFill="1" applyBorder="1" applyAlignment="1" applyProtection="1">
      <alignment horizontal="left" vertical="center" wrapText="1" indent="1"/>
    </xf>
    <xf numFmtId="0" fontId="5" fillId="3" borderId="42" xfId="3" applyFont="1" applyFill="1" applyBorder="1" applyAlignment="1" applyProtection="1">
      <alignment horizontal="center" vertical="center" wrapText="1"/>
    </xf>
    <xf numFmtId="3" fontId="19"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3" fillId="4" borderId="42" xfId="0" applyFont="1" applyFill="1" applyBorder="1" applyAlignment="1" applyProtection="1">
      <alignment vertical="center" wrapText="1"/>
    </xf>
    <xf numFmtId="0" fontId="0" fillId="0" borderId="42" xfId="0" applyBorder="1" applyAlignment="1" applyProtection="1"/>
    <xf numFmtId="0" fontId="19" fillId="3" borderId="42" xfId="3" applyFont="1" applyFill="1" applyBorder="1" applyAlignment="1" applyProtection="1">
      <alignment horizontal="center" vertical="center"/>
    </xf>
    <xf numFmtId="0" fontId="16" fillId="10"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indent="1"/>
    </xf>
    <xf numFmtId="0" fontId="16" fillId="0" borderId="42"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2" fillId="0" borderId="42" xfId="0" applyFont="1" applyFill="1" applyBorder="1" applyAlignment="1" applyProtection="1">
      <alignment horizontal="left" vertical="center" wrapText="1"/>
    </xf>
    <xf numFmtId="0" fontId="5" fillId="4" borderId="42" xfId="0" applyFont="1" applyFill="1" applyBorder="1" applyAlignment="1" applyProtection="1">
      <alignment horizontal="left" vertical="center" wrapText="1"/>
    </xf>
    <xf numFmtId="0" fontId="5" fillId="4" borderId="42" xfId="0" applyFont="1" applyFill="1" applyBorder="1" applyAlignment="1" applyProtection="1">
      <alignment vertical="center" wrapText="1"/>
    </xf>
    <xf numFmtId="0" fontId="6"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25" xfId="0" applyFont="1" applyFill="1" applyBorder="1" applyAlignment="1" applyProtection="1">
      <alignment horizontal="left" vertical="center" wrapText="1"/>
    </xf>
    <xf numFmtId="0" fontId="19" fillId="2" borderId="4" xfId="3" applyFont="1" applyFill="1" applyBorder="1" applyAlignment="1" applyProtection="1">
      <alignment vertical="center" wrapText="1"/>
      <protection locked="0"/>
    </xf>
    <xf numFmtId="0" fontId="22" fillId="0" borderId="23"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22" fillId="0" borderId="25" xfId="0" applyFont="1" applyFill="1" applyBorder="1" applyAlignment="1" applyProtection="1">
      <alignment horizontal="left" vertical="center" wrapText="1"/>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9"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3" fillId="7" borderId="26"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7" xfId="0" applyFont="1" applyFill="1" applyBorder="1" applyAlignment="1" applyProtection="1">
      <alignment horizontal="left" vertical="center" wrapText="1" shrinkToFi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10" borderId="25"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indent="1"/>
    </xf>
    <xf numFmtId="0" fontId="5" fillId="10" borderId="13"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xf>
    <xf numFmtId="0" fontId="13" fillId="7" borderId="26"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7" xfId="0" applyFont="1" applyFill="1" applyBorder="1" applyAlignment="1" applyProtection="1">
      <alignment horizontal="left" vertical="center" shrinkToFit="1"/>
    </xf>
    <xf numFmtId="0" fontId="13" fillId="10" borderId="14" xfId="0" applyFont="1" applyFill="1" applyBorder="1" applyAlignment="1" applyProtection="1">
      <alignment horizontal="left" vertical="center" wrapText="1"/>
    </xf>
    <xf numFmtId="0" fontId="6" fillId="0" borderId="28"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10" borderId="13" xfId="0" applyFont="1" applyFill="1" applyBorder="1" applyAlignment="1" applyProtection="1">
      <alignment horizontal="left" vertical="center" wrapText="1"/>
    </xf>
    <xf numFmtId="0" fontId="13" fillId="0" borderId="13" xfId="0" applyFont="1" applyFill="1" applyBorder="1" applyAlignment="1" applyProtection="1">
      <alignment horizontal="left" vertical="center" wrapText="1"/>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4" fillId="0" borderId="39" xfId="0" applyFont="1" applyBorder="1" applyAlignment="1" applyProtection="1">
      <alignment horizontal="left" vertical="center" wrapText="1"/>
    </xf>
    <xf numFmtId="0" fontId="19" fillId="9" borderId="39" xfId="0" applyFont="1" applyFill="1" applyBorder="1" applyAlignment="1" applyProtection="1">
      <alignment horizontal="left" vertical="center" wrapText="1"/>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6"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6" xfId="0" applyFont="1" applyBorder="1" applyProtection="1"/>
    <xf numFmtId="3" fontId="10" fillId="3" borderId="8" xfId="0" applyNumberFormat="1" applyFont="1" applyFill="1" applyBorder="1" applyAlignment="1" applyProtection="1">
      <alignment horizontal="center" vertical="center" wrapText="1"/>
    </xf>
    <xf numFmtId="3" fontId="4" fillId="0" borderId="36"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7"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38" xfId="0" applyFont="1" applyFill="1" applyBorder="1" applyAlignment="1" applyProtection="1">
      <alignment horizontal="left" vertical="center"/>
    </xf>
    <xf numFmtId="0" fontId="23" fillId="6" borderId="38" xfId="0" applyFont="1" applyFill="1" applyBorder="1" applyAlignment="1" applyProtection="1">
      <alignment vertical="center"/>
    </xf>
    <xf numFmtId="0" fontId="4" fillId="0" borderId="38" xfId="0" applyFont="1" applyBorder="1" applyAlignment="1" applyProtection="1">
      <alignment vertical="center"/>
    </xf>
    <xf numFmtId="0" fontId="19" fillId="0" borderId="39" xfId="0" applyFont="1" applyBorder="1" applyAlignment="1" applyProtection="1">
      <alignment horizontal="left" vertical="center" wrapText="1"/>
    </xf>
    <xf numFmtId="0" fontId="19" fillId="9" borderId="40" xfId="0" applyFont="1" applyFill="1" applyBorder="1" applyAlignment="1" applyProtection="1">
      <alignment horizontal="left" vertical="center" wrapText="1"/>
    </xf>
    <xf numFmtId="0" fontId="21" fillId="6" borderId="41" xfId="0" applyFont="1" applyFill="1" applyBorder="1" applyAlignment="1" applyProtection="1">
      <alignment horizontal="left" vertical="center"/>
    </xf>
    <xf numFmtId="0" fontId="4" fillId="0" borderId="41" xfId="0" applyFont="1" applyBorder="1" applyAlignment="1" applyProtection="1">
      <alignment vertical="center"/>
    </xf>
    <xf numFmtId="0" fontId="21" fillId="9" borderId="39" xfId="0" applyFont="1" applyFill="1" applyBorder="1" applyAlignment="1" applyProtection="1">
      <alignment horizontal="left" vertical="center" wrapText="1"/>
    </xf>
    <xf numFmtId="0" fontId="21" fillId="9" borderId="40" xfId="0" applyFont="1" applyFill="1" applyBorder="1" applyAlignment="1" applyProtection="1">
      <alignment horizontal="left" vertical="center" wrapText="1"/>
    </xf>
    <xf numFmtId="0" fontId="4" fillId="0" borderId="41" xfId="0" applyFont="1" applyBorder="1" applyProtection="1"/>
    <xf numFmtId="0" fontId="21" fillId="0" borderId="39" xfId="0" applyFont="1" applyBorder="1" applyAlignment="1" applyProtection="1">
      <alignment horizontal="left" vertical="center" wrapText="1"/>
    </xf>
    <xf numFmtId="0" fontId="21" fillId="0" borderId="40" xfId="0" applyFont="1" applyBorder="1" applyAlignment="1" applyProtection="1">
      <alignment horizontal="left" vertical="center" wrapText="1"/>
    </xf>
    <xf numFmtId="0" fontId="19" fillId="0" borderId="40" xfId="0" applyFont="1" applyBorder="1" applyAlignment="1" applyProtection="1">
      <alignment horizontal="left" vertical="center" wrapText="1"/>
    </xf>
    <xf numFmtId="0" fontId="41" fillId="9" borderId="57" xfId="0" applyFont="1" applyFill="1" applyBorder="1" applyAlignment="1">
      <alignment horizontal="left" vertical="center"/>
    </xf>
    <xf numFmtId="0" fontId="41" fillId="9" borderId="58" xfId="0" applyFont="1" applyFill="1" applyBorder="1" applyAlignment="1">
      <alignment horizontal="left" vertical="center"/>
    </xf>
    <xf numFmtId="0" fontId="41" fillId="9" borderId="63" xfId="0" applyFont="1" applyFill="1" applyBorder="1" applyAlignment="1">
      <alignment horizontal="left" vertical="center"/>
    </xf>
    <xf numFmtId="0" fontId="41" fillId="9" borderId="64" xfId="0" applyFont="1" applyFill="1" applyBorder="1" applyAlignment="1">
      <alignment horizontal="left" vertical="center"/>
    </xf>
    <xf numFmtId="0" fontId="36" fillId="11" borderId="57" xfId="0" applyFont="1" applyFill="1" applyBorder="1" applyAlignment="1">
      <alignment horizontal="left" vertical="center"/>
    </xf>
    <xf numFmtId="0" fontId="36" fillId="11" borderId="58" xfId="0" applyFont="1" applyFill="1" applyBorder="1" applyAlignment="1">
      <alignment horizontal="left" vertical="center"/>
    </xf>
    <xf numFmtId="0" fontId="36" fillId="11" borderId="57" xfId="0" applyFont="1" applyFill="1" applyBorder="1" applyAlignment="1">
      <alignment horizontal="left" vertical="center" wrapText="1"/>
    </xf>
    <xf numFmtId="0" fontId="36" fillId="11" borderId="58" xfId="0" applyFont="1" applyFill="1" applyBorder="1" applyAlignment="1">
      <alignment horizontal="left" vertical="center" wrapText="1"/>
    </xf>
    <xf numFmtId="0" fontId="41" fillId="9" borderId="57" xfId="0" applyFont="1" applyFill="1" applyBorder="1" applyAlignment="1">
      <alignment horizontal="left" vertical="center" wrapText="1"/>
    </xf>
    <xf numFmtId="0" fontId="41" fillId="9" borderId="58" xfId="0" applyFont="1" applyFill="1" applyBorder="1" applyAlignment="1">
      <alignment horizontal="left" vertical="center" wrapText="1"/>
    </xf>
    <xf numFmtId="0" fontId="35" fillId="16" borderId="0" xfId="0" applyFont="1" applyFill="1" applyAlignment="1">
      <alignment horizontal="center"/>
    </xf>
    <xf numFmtId="0" fontId="35" fillId="18" borderId="63" xfId="0" applyFont="1" applyFill="1" applyBorder="1" applyAlignment="1">
      <alignment horizontal="left" vertical="center"/>
    </xf>
    <xf numFmtId="0" fontId="35" fillId="18" borderId="64" xfId="0" applyFont="1" applyFill="1" applyBorder="1" applyAlignment="1">
      <alignment horizontal="left" vertical="center"/>
    </xf>
    <xf numFmtId="0" fontId="41" fillId="9" borderId="70" xfId="0" applyFont="1" applyFill="1" applyBorder="1" applyAlignment="1">
      <alignment horizontal="left" vertical="center"/>
    </xf>
    <xf numFmtId="0" fontId="41" fillId="9" borderId="71" xfId="0" applyFont="1" applyFill="1" applyBorder="1" applyAlignment="1">
      <alignment horizontal="left" vertical="center"/>
    </xf>
    <xf numFmtId="0" fontId="3" fillId="11" borderId="0" xfId="0" applyFont="1" applyFill="1" applyAlignment="1">
      <alignment horizontal="left" vertical="top" wrapText="1"/>
    </xf>
    <xf numFmtId="0" fontId="0" fillId="11" borderId="0" xfId="0" applyFill="1" applyAlignment="1">
      <alignment horizontal="left" vertical="top"/>
    </xf>
    <xf numFmtId="0" fontId="35" fillId="16" borderId="0" xfId="0" applyFont="1" applyFill="1" applyBorder="1" applyAlignment="1">
      <alignment horizontal="center"/>
    </xf>
  </cellXfs>
  <cellStyles count="6">
    <cellStyle name="Hyperlink 2" xfId="2"/>
    <cellStyle name="Normal" xfId="0" builtinId="0"/>
    <cellStyle name="Normal 2" xfId="3"/>
    <cellStyle name="Normal 3" xfId="4"/>
    <cellStyle name="Normal 3 2" xfId="5"/>
    <cellStyle name="Style 1" xfId="1"/>
  </cellStyles>
  <dxfs count="36">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workbookViewId="0">
      <selection activeCell="C60" sqref="C60:J60"/>
    </sheetView>
  </sheetViews>
  <sheetFormatPr defaultColWidth="9.140625" defaultRowHeight="15" x14ac:dyDescent="0.25"/>
  <cols>
    <col min="1" max="8" width="9.140625" style="70"/>
    <col min="9" max="9" width="15.28515625" style="70" customWidth="1"/>
    <col min="10" max="10" width="9.7109375" style="70" bestFit="1" customWidth="1"/>
    <col min="11" max="13" width="9.140625" style="120"/>
    <col min="14" max="14" width="9.140625" style="118"/>
    <col min="15" max="20" width="9.140625" style="120"/>
    <col min="21" max="16384" width="9.140625" style="70"/>
  </cols>
  <sheetData>
    <row r="1" spans="1:20" ht="15.75" x14ac:dyDescent="0.25">
      <c r="A1" s="220" t="s">
        <v>391</v>
      </c>
      <c r="B1" s="221"/>
      <c r="C1" s="221"/>
      <c r="D1" s="68"/>
      <c r="E1" s="68"/>
      <c r="F1" s="68"/>
      <c r="G1" s="68"/>
      <c r="H1" s="68"/>
      <c r="I1" s="68"/>
      <c r="J1" s="69"/>
    </row>
    <row r="2" spans="1:20" ht="14.45" customHeight="1" x14ac:dyDescent="0.25">
      <c r="A2" s="222" t="s">
        <v>407</v>
      </c>
      <c r="B2" s="223"/>
      <c r="C2" s="223"/>
      <c r="D2" s="223"/>
      <c r="E2" s="223"/>
      <c r="F2" s="223"/>
      <c r="G2" s="223"/>
      <c r="H2" s="223"/>
      <c r="I2" s="223"/>
      <c r="J2" s="224"/>
      <c r="N2" s="118">
        <v>1</v>
      </c>
    </row>
    <row r="3" spans="1:20" x14ac:dyDescent="0.25">
      <c r="A3" s="71"/>
      <c r="B3" s="72"/>
      <c r="C3" s="72"/>
      <c r="D3" s="72"/>
      <c r="E3" s="72"/>
      <c r="F3" s="72"/>
      <c r="G3" s="72"/>
      <c r="H3" s="72"/>
      <c r="I3" s="72"/>
      <c r="J3" s="73"/>
      <c r="N3" s="118">
        <v>2</v>
      </c>
    </row>
    <row r="4" spans="1:20" ht="33.6" customHeight="1" x14ac:dyDescent="0.25">
      <c r="A4" s="225" t="s">
        <v>392</v>
      </c>
      <c r="B4" s="226"/>
      <c r="C4" s="226"/>
      <c r="D4" s="226"/>
      <c r="E4" s="227">
        <v>43466</v>
      </c>
      <c r="F4" s="228"/>
      <c r="G4" s="74" t="s">
        <v>0</v>
      </c>
      <c r="H4" s="227">
        <v>43830</v>
      </c>
      <c r="I4" s="228"/>
      <c r="J4" s="75"/>
      <c r="N4" s="118">
        <v>3</v>
      </c>
    </row>
    <row r="5" spans="1:20" s="76" customFormat="1" ht="10.15" customHeight="1" x14ac:dyDescent="0.25">
      <c r="A5" s="229"/>
      <c r="B5" s="230"/>
      <c r="C5" s="230"/>
      <c r="D5" s="230"/>
      <c r="E5" s="230"/>
      <c r="F5" s="230"/>
      <c r="G5" s="230"/>
      <c r="H5" s="230"/>
      <c r="I5" s="230"/>
      <c r="J5" s="231"/>
      <c r="N5" s="119">
        <v>4</v>
      </c>
    </row>
    <row r="6" spans="1:20" ht="20.45" customHeight="1" x14ac:dyDescent="0.25">
      <c r="A6" s="77"/>
      <c r="B6" s="78" t="s">
        <v>414</v>
      </c>
      <c r="C6" s="79"/>
      <c r="D6" s="79"/>
      <c r="E6" s="85">
        <v>2019</v>
      </c>
      <c r="F6" s="80"/>
      <c r="G6" s="74"/>
      <c r="H6" s="80"/>
      <c r="I6" s="81"/>
      <c r="J6" s="82"/>
    </row>
    <row r="7" spans="1:20" s="84" customFormat="1" ht="11.1" customHeight="1" x14ac:dyDescent="0.25">
      <c r="A7" s="77"/>
      <c r="B7" s="79"/>
      <c r="C7" s="79"/>
      <c r="D7" s="79"/>
      <c r="E7" s="83"/>
      <c r="F7" s="83"/>
      <c r="G7" s="74"/>
      <c r="H7" s="80"/>
      <c r="I7" s="81"/>
      <c r="J7" s="82"/>
      <c r="K7" s="121"/>
      <c r="L7" s="121"/>
      <c r="M7" s="121"/>
      <c r="N7" s="122"/>
      <c r="O7" s="121"/>
      <c r="P7" s="121"/>
      <c r="Q7" s="121"/>
      <c r="R7" s="121"/>
      <c r="S7" s="121"/>
      <c r="T7" s="121"/>
    </row>
    <row r="8" spans="1:20" ht="20.45" customHeight="1" x14ac:dyDescent="0.25">
      <c r="A8" s="77"/>
      <c r="B8" s="78" t="s">
        <v>415</v>
      </c>
      <c r="C8" s="79"/>
      <c r="D8" s="79"/>
      <c r="E8" s="85">
        <v>4</v>
      </c>
      <c r="F8" s="80"/>
      <c r="G8" s="74"/>
      <c r="H8" s="80"/>
      <c r="I8" s="81"/>
      <c r="J8" s="82"/>
    </row>
    <row r="9" spans="1:20" s="84" customFormat="1" ht="11.1" customHeight="1" x14ac:dyDescent="0.25">
      <c r="A9" s="77"/>
      <c r="B9" s="79"/>
      <c r="C9" s="79"/>
      <c r="D9" s="79"/>
      <c r="E9" s="83"/>
      <c r="F9" s="83"/>
      <c r="G9" s="74"/>
      <c r="H9" s="83"/>
      <c r="I9" s="86"/>
      <c r="J9" s="82"/>
      <c r="K9" s="121"/>
      <c r="L9" s="121"/>
      <c r="M9" s="121"/>
      <c r="N9" s="122"/>
      <c r="O9" s="121"/>
      <c r="P9" s="121"/>
      <c r="Q9" s="121"/>
      <c r="R9" s="121"/>
      <c r="S9" s="121"/>
      <c r="T9" s="121"/>
    </row>
    <row r="10" spans="1:20" ht="37.9" customHeight="1" x14ac:dyDescent="0.25">
      <c r="A10" s="209" t="s">
        <v>416</v>
      </c>
      <c r="B10" s="210"/>
      <c r="C10" s="210"/>
      <c r="D10" s="210"/>
      <c r="E10" s="210"/>
      <c r="F10" s="210"/>
      <c r="G10" s="210"/>
      <c r="H10" s="210"/>
      <c r="I10" s="210"/>
      <c r="J10" s="87"/>
    </row>
    <row r="11" spans="1:20" ht="24.6" customHeight="1" x14ac:dyDescent="0.25">
      <c r="A11" s="211" t="s">
        <v>393</v>
      </c>
      <c r="B11" s="212"/>
      <c r="C11" s="213">
        <v>3474771</v>
      </c>
      <c r="D11" s="214"/>
      <c r="E11" s="88"/>
      <c r="F11" s="215" t="s">
        <v>417</v>
      </c>
      <c r="G11" s="216"/>
      <c r="H11" s="217" t="s">
        <v>451</v>
      </c>
      <c r="I11" s="218"/>
      <c r="J11" s="89"/>
    </row>
    <row r="12" spans="1:20" ht="14.45" customHeight="1" x14ac:dyDescent="0.25">
      <c r="A12" s="90"/>
      <c r="B12" s="91"/>
      <c r="C12" s="91"/>
      <c r="D12" s="91"/>
      <c r="E12" s="219"/>
      <c r="F12" s="219"/>
      <c r="G12" s="219"/>
      <c r="H12" s="219"/>
      <c r="I12" s="92"/>
      <c r="J12" s="89"/>
    </row>
    <row r="13" spans="1:20" ht="21" customHeight="1" x14ac:dyDescent="0.25">
      <c r="A13" s="232" t="s">
        <v>408</v>
      </c>
      <c r="B13" s="216"/>
      <c r="C13" s="213">
        <v>40020883</v>
      </c>
      <c r="D13" s="214"/>
      <c r="E13" s="233"/>
      <c r="F13" s="219"/>
      <c r="G13" s="219"/>
      <c r="H13" s="219"/>
      <c r="I13" s="92"/>
      <c r="J13" s="89"/>
    </row>
    <row r="14" spans="1:20" ht="11.1" customHeight="1" x14ac:dyDescent="0.25">
      <c r="A14" s="88"/>
      <c r="B14" s="92"/>
      <c r="C14" s="91"/>
      <c r="D14" s="91"/>
      <c r="E14" s="208"/>
      <c r="F14" s="208"/>
      <c r="G14" s="208"/>
      <c r="H14" s="208"/>
      <c r="I14" s="91"/>
      <c r="J14" s="93"/>
    </row>
    <row r="15" spans="1:20" ht="23.45" customHeight="1" x14ac:dyDescent="0.25">
      <c r="A15" s="232" t="s">
        <v>394</v>
      </c>
      <c r="B15" s="216"/>
      <c r="C15" s="213">
        <v>36201212847</v>
      </c>
      <c r="D15" s="214"/>
      <c r="E15" s="238"/>
      <c r="F15" s="239"/>
      <c r="G15" s="94" t="s">
        <v>418</v>
      </c>
      <c r="H15" s="213" t="s">
        <v>452</v>
      </c>
      <c r="I15" s="214"/>
      <c r="J15" s="95"/>
    </row>
    <row r="16" spans="1:20" ht="11.1" customHeight="1" x14ac:dyDescent="0.25">
      <c r="A16" s="88"/>
      <c r="B16" s="92"/>
      <c r="C16" s="91"/>
      <c r="D16" s="91"/>
      <c r="E16" s="208"/>
      <c r="F16" s="208"/>
      <c r="G16" s="208"/>
      <c r="H16" s="208"/>
      <c r="I16" s="91"/>
      <c r="J16" s="93"/>
    </row>
    <row r="17" spans="1:10" ht="23.45" customHeight="1" x14ac:dyDescent="0.25">
      <c r="A17" s="96"/>
      <c r="B17" s="94" t="s">
        <v>419</v>
      </c>
      <c r="C17" s="240" t="s">
        <v>453</v>
      </c>
      <c r="D17" s="241"/>
      <c r="E17" s="97"/>
      <c r="F17" s="97"/>
      <c r="G17" s="97"/>
      <c r="H17" s="97"/>
      <c r="I17" s="97"/>
      <c r="J17" s="95"/>
    </row>
    <row r="18" spans="1:10" x14ac:dyDescent="0.25">
      <c r="A18" s="242"/>
      <c r="B18" s="243"/>
      <c r="C18" s="208"/>
      <c r="D18" s="208"/>
      <c r="E18" s="208"/>
      <c r="F18" s="208"/>
      <c r="G18" s="208"/>
      <c r="H18" s="208"/>
      <c r="I18" s="91"/>
      <c r="J18" s="93"/>
    </row>
    <row r="19" spans="1:10" x14ac:dyDescent="0.25">
      <c r="A19" s="211" t="s">
        <v>395</v>
      </c>
      <c r="B19" s="234"/>
      <c r="C19" s="235" t="s">
        <v>454</v>
      </c>
      <c r="D19" s="236"/>
      <c r="E19" s="236"/>
      <c r="F19" s="236"/>
      <c r="G19" s="236"/>
      <c r="H19" s="236"/>
      <c r="I19" s="236"/>
      <c r="J19" s="237"/>
    </row>
    <row r="20" spans="1:10" x14ac:dyDescent="0.25">
      <c r="A20" s="90"/>
      <c r="B20" s="91"/>
      <c r="C20" s="98"/>
      <c r="D20" s="91"/>
      <c r="E20" s="208"/>
      <c r="F20" s="208"/>
      <c r="G20" s="208"/>
      <c r="H20" s="208"/>
      <c r="I20" s="91"/>
      <c r="J20" s="93"/>
    </row>
    <row r="21" spans="1:10" x14ac:dyDescent="0.25">
      <c r="A21" s="211" t="s">
        <v>396</v>
      </c>
      <c r="B21" s="234"/>
      <c r="C21" s="213">
        <v>52440</v>
      </c>
      <c r="D21" s="214"/>
      <c r="E21" s="208"/>
      <c r="F21" s="208"/>
      <c r="G21" s="244" t="s">
        <v>455</v>
      </c>
      <c r="H21" s="245"/>
      <c r="I21" s="245"/>
      <c r="J21" s="246"/>
    </row>
    <row r="22" spans="1:10" x14ac:dyDescent="0.25">
      <c r="A22" s="90"/>
      <c r="B22" s="91"/>
      <c r="C22" s="91"/>
      <c r="D22" s="91"/>
      <c r="E22" s="208"/>
      <c r="F22" s="208"/>
      <c r="G22" s="208"/>
      <c r="H22" s="208"/>
      <c r="I22" s="91"/>
      <c r="J22" s="93"/>
    </row>
    <row r="23" spans="1:10" x14ac:dyDescent="0.25">
      <c r="A23" s="211" t="s">
        <v>397</v>
      </c>
      <c r="B23" s="234"/>
      <c r="C23" s="235" t="s">
        <v>456</v>
      </c>
      <c r="D23" s="236"/>
      <c r="E23" s="236"/>
      <c r="F23" s="236"/>
      <c r="G23" s="236"/>
      <c r="H23" s="236"/>
      <c r="I23" s="236"/>
      <c r="J23" s="237"/>
    </row>
    <row r="24" spans="1:10" x14ac:dyDescent="0.25">
      <c r="A24" s="90"/>
      <c r="B24" s="91"/>
      <c r="C24" s="91"/>
      <c r="D24" s="91"/>
      <c r="E24" s="208"/>
      <c r="F24" s="208"/>
      <c r="G24" s="208"/>
      <c r="H24" s="208"/>
      <c r="I24" s="91"/>
      <c r="J24" s="93"/>
    </row>
    <row r="25" spans="1:10" x14ac:dyDescent="0.25">
      <c r="A25" s="211" t="s">
        <v>398</v>
      </c>
      <c r="B25" s="234"/>
      <c r="C25" s="248" t="s">
        <v>457</v>
      </c>
      <c r="D25" s="249"/>
      <c r="E25" s="249"/>
      <c r="F25" s="249"/>
      <c r="G25" s="249"/>
      <c r="H25" s="249"/>
      <c r="I25" s="249"/>
      <c r="J25" s="250"/>
    </row>
    <row r="26" spans="1:10" x14ac:dyDescent="0.25">
      <c r="A26" s="90"/>
      <c r="B26" s="91"/>
      <c r="C26" s="98"/>
      <c r="D26" s="91"/>
      <c r="E26" s="208"/>
      <c r="F26" s="208"/>
      <c r="G26" s="208"/>
      <c r="H26" s="208"/>
      <c r="I26" s="91"/>
      <c r="J26" s="93"/>
    </row>
    <row r="27" spans="1:10" x14ac:dyDescent="0.25">
      <c r="A27" s="211" t="s">
        <v>399</v>
      </c>
      <c r="B27" s="234"/>
      <c r="C27" s="248" t="s">
        <v>458</v>
      </c>
      <c r="D27" s="249"/>
      <c r="E27" s="249"/>
      <c r="F27" s="249"/>
      <c r="G27" s="249"/>
      <c r="H27" s="249"/>
      <c r="I27" s="249"/>
      <c r="J27" s="250"/>
    </row>
    <row r="28" spans="1:10" ht="13.9" customHeight="1" x14ac:dyDescent="0.25">
      <c r="A28" s="90"/>
      <c r="B28" s="91"/>
      <c r="C28" s="98"/>
      <c r="D28" s="91"/>
      <c r="E28" s="208"/>
      <c r="F28" s="208"/>
      <c r="G28" s="208"/>
      <c r="H28" s="208"/>
      <c r="I28" s="91"/>
      <c r="J28" s="93"/>
    </row>
    <row r="29" spans="1:10" ht="23.45" customHeight="1" x14ac:dyDescent="0.25">
      <c r="A29" s="232" t="s">
        <v>409</v>
      </c>
      <c r="B29" s="234"/>
      <c r="C29" s="128">
        <v>3242</v>
      </c>
      <c r="D29" s="100"/>
      <c r="E29" s="247"/>
      <c r="F29" s="247"/>
      <c r="G29" s="247"/>
      <c r="H29" s="247"/>
      <c r="I29" s="101"/>
      <c r="J29" s="102"/>
    </row>
    <row r="30" spans="1:10" x14ac:dyDescent="0.25">
      <c r="A30" s="90"/>
      <c r="B30" s="91"/>
      <c r="C30" s="91"/>
      <c r="D30" s="91"/>
      <c r="E30" s="208"/>
      <c r="F30" s="208"/>
      <c r="G30" s="208"/>
      <c r="H30" s="208"/>
      <c r="I30" s="101"/>
      <c r="J30" s="102"/>
    </row>
    <row r="31" spans="1:10" x14ac:dyDescent="0.25">
      <c r="A31" s="211" t="s">
        <v>400</v>
      </c>
      <c r="B31" s="234"/>
      <c r="C31" s="114" t="s">
        <v>422</v>
      </c>
      <c r="D31" s="251" t="s">
        <v>420</v>
      </c>
      <c r="E31" s="252"/>
      <c r="F31" s="252"/>
      <c r="G31" s="252"/>
      <c r="H31" s="103"/>
      <c r="I31" s="104" t="s">
        <v>421</v>
      </c>
      <c r="J31" s="105" t="s">
        <v>422</v>
      </c>
    </row>
    <row r="32" spans="1:10" x14ac:dyDescent="0.25">
      <c r="A32" s="211"/>
      <c r="B32" s="234"/>
      <c r="C32" s="106"/>
      <c r="D32" s="74"/>
      <c r="E32" s="239"/>
      <c r="F32" s="239"/>
      <c r="G32" s="239"/>
      <c r="H32" s="239"/>
      <c r="I32" s="101"/>
      <c r="J32" s="102"/>
    </row>
    <row r="33" spans="1:10" x14ac:dyDescent="0.25">
      <c r="A33" s="211" t="s">
        <v>410</v>
      </c>
      <c r="B33" s="234"/>
      <c r="C33" s="99"/>
      <c r="D33" s="251" t="s">
        <v>423</v>
      </c>
      <c r="E33" s="252"/>
      <c r="F33" s="252"/>
      <c r="G33" s="252"/>
      <c r="H33" s="97"/>
      <c r="I33" s="104" t="s">
        <v>424</v>
      </c>
      <c r="J33" s="105" t="s">
        <v>425</v>
      </c>
    </row>
    <row r="34" spans="1:10" x14ac:dyDescent="0.25">
      <c r="A34" s="90"/>
      <c r="B34" s="91"/>
      <c r="C34" s="91"/>
      <c r="D34" s="91"/>
      <c r="E34" s="208"/>
      <c r="F34" s="208"/>
      <c r="G34" s="208"/>
      <c r="H34" s="208"/>
      <c r="I34" s="91"/>
      <c r="J34" s="93"/>
    </row>
    <row r="35" spans="1:10" x14ac:dyDescent="0.25">
      <c r="A35" s="251" t="s">
        <v>411</v>
      </c>
      <c r="B35" s="252"/>
      <c r="C35" s="252"/>
      <c r="D35" s="252"/>
      <c r="E35" s="252" t="s">
        <v>401</v>
      </c>
      <c r="F35" s="252"/>
      <c r="G35" s="252"/>
      <c r="H35" s="252"/>
      <c r="I35" s="252"/>
      <c r="J35" s="107" t="s">
        <v>402</v>
      </c>
    </row>
    <row r="36" spans="1:10" x14ac:dyDescent="0.25">
      <c r="A36" s="90"/>
      <c r="B36" s="91"/>
      <c r="C36" s="91"/>
      <c r="D36" s="91"/>
      <c r="E36" s="208"/>
      <c r="F36" s="208"/>
      <c r="G36" s="208"/>
      <c r="H36" s="208"/>
      <c r="I36" s="91"/>
      <c r="J36" s="102"/>
    </row>
    <row r="37" spans="1:10" x14ac:dyDescent="0.25">
      <c r="A37" s="253" t="s">
        <v>434</v>
      </c>
      <c r="B37" s="254"/>
      <c r="C37" s="254"/>
      <c r="D37" s="254"/>
      <c r="E37" s="253" t="s">
        <v>435</v>
      </c>
      <c r="F37" s="254"/>
      <c r="G37" s="254"/>
      <c r="H37" s="254"/>
      <c r="I37" s="255"/>
      <c r="J37" s="126" t="s">
        <v>436</v>
      </c>
    </row>
    <row r="38" spans="1:10" x14ac:dyDescent="0.25">
      <c r="A38" s="90"/>
      <c r="B38" s="91"/>
      <c r="C38" s="98"/>
      <c r="D38" s="256"/>
      <c r="E38" s="256"/>
      <c r="F38" s="256"/>
      <c r="G38" s="256"/>
      <c r="H38" s="256"/>
      <c r="I38" s="256"/>
      <c r="J38" s="93"/>
    </row>
    <row r="39" spans="1:10" x14ac:dyDescent="0.25">
      <c r="A39" s="253" t="s">
        <v>437</v>
      </c>
      <c r="B39" s="254"/>
      <c r="C39" s="254"/>
      <c r="D39" s="254"/>
      <c r="E39" s="253" t="s">
        <v>438</v>
      </c>
      <c r="F39" s="254"/>
      <c r="G39" s="254"/>
      <c r="H39" s="254"/>
      <c r="I39" s="255"/>
      <c r="J39" s="126">
        <v>4724750667</v>
      </c>
    </row>
    <row r="40" spans="1:10" x14ac:dyDescent="0.25">
      <c r="A40" s="90"/>
      <c r="B40" s="91"/>
      <c r="C40" s="98"/>
      <c r="D40" s="108"/>
      <c r="E40" s="256"/>
      <c r="F40" s="256"/>
      <c r="G40" s="256"/>
      <c r="H40" s="256"/>
      <c r="I40" s="92"/>
      <c r="J40" s="93"/>
    </row>
    <row r="41" spans="1:10" x14ac:dyDescent="0.25">
      <c r="A41" s="253" t="s">
        <v>439</v>
      </c>
      <c r="B41" s="254"/>
      <c r="C41" s="254"/>
      <c r="D41" s="255"/>
      <c r="E41" s="253" t="s">
        <v>440</v>
      </c>
      <c r="F41" s="254"/>
      <c r="G41" s="254"/>
      <c r="H41" s="254"/>
      <c r="I41" s="255"/>
      <c r="J41" s="127" t="s">
        <v>441</v>
      </c>
    </row>
    <row r="42" spans="1:10" x14ac:dyDescent="0.25">
      <c r="A42" s="90"/>
      <c r="B42" s="91"/>
      <c r="C42" s="98"/>
      <c r="D42" s="108"/>
      <c r="E42" s="256"/>
      <c r="F42" s="256"/>
      <c r="G42" s="256"/>
      <c r="H42" s="256"/>
      <c r="I42" s="92"/>
      <c r="J42" s="93"/>
    </row>
    <row r="43" spans="1:10" x14ac:dyDescent="0.25">
      <c r="A43" s="253" t="s">
        <v>442</v>
      </c>
      <c r="B43" s="254"/>
      <c r="C43" s="254"/>
      <c r="D43" s="255"/>
      <c r="E43" s="253" t="s">
        <v>443</v>
      </c>
      <c r="F43" s="254"/>
      <c r="G43" s="254"/>
      <c r="H43" s="254"/>
      <c r="I43" s="255"/>
      <c r="J43" s="127">
        <v>3324877</v>
      </c>
    </row>
    <row r="44" spans="1:10" x14ac:dyDescent="0.25">
      <c r="A44" s="109"/>
      <c r="B44" s="98"/>
      <c r="C44" s="257"/>
      <c r="D44" s="257"/>
      <c r="E44" s="208"/>
      <c r="F44" s="208"/>
      <c r="G44" s="257"/>
      <c r="H44" s="257"/>
      <c r="I44" s="257"/>
      <c r="J44" s="93"/>
    </row>
    <row r="45" spans="1:10" x14ac:dyDescent="0.25">
      <c r="A45" s="253" t="s">
        <v>444</v>
      </c>
      <c r="B45" s="254"/>
      <c r="C45" s="254"/>
      <c r="D45" s="255"/>
      <c r="E45" s="253" t="s">
        <v>445</v>
      </c>
      <c r="F45" s="254"/>
      <c r="G45" s="254"/>
      <c r="H45" s="254"/>
      <c r="I45" s="255"/>
      <c r="J45" s="127">
        <v>2006103</v>
      </c>
    </row>
    <row r="46" spans="1:10" x14ac:dyDescent="0.25">
      <c r="A46" s="123"/>
      <c r="B46" s="124"/>
      <c r="C46" s="259"/>
      <c r="D46" s="259"/>
      <c r="E46" s="258"/>
      <c r="F46" s="258"/>
      <c r="G46" s="259"/>
      <c r="H46" s="259"/>
      <c r="I46" s="259"/>
      <c r="J46" s="125"/>
    </row>
    <row r="47" spans="1:10" x14ac:dyDescent="0.25">
      <c r="A47" s="253" t="s">
        <v>446</v>
      </c>
      <c r="B47" s="254" t="s">
        <v>447</v>
      </c>
      <c r="C47" s="254"/>
      <c r="D47" s="255"/>
      <c r="E47" s="253" t="s">
        <v>445</v>
      </c>
      <c r="F47" s="254"/>
      <c r="G47" s="254"/>
      <c r="H47" s="254"/>
      <c r="I47" s="255"/>
      <c r="J47" s="127">
        <v>2315211</v>
      </c>
    </row>
    <row r="48" spans="1:10" x14ac:dyDescent="0.25">
      <c r="A48" s="123"/>
      <c r="B48" s="124"/>
      <c r="C48" s="259"/>
      <c r="D48" s="259"/>
      <c r="E48" s="258"/>
      <c r="F48" s="258"/>
      <c r="G48" s="259"/>
      <c r="H48" s="259"/>
      <c r="I48" s="259"/>
      <c r="J48" s="125"/>
    </row>
    <row r="49" spans="1:10" x14ac:dyDescent="0.25">
      <c r="A49" s="253" t="s">
        <v>448</v>
      </c>
      <c r="B49" s="254"/>
      <c r="C49" s="254"/>
      <c r="D49" s="255"/>
      <c r="E49" s="253" t="s">
        <v>445</v>
      </c>
      <c r="F49" s="254"/>
      <c r="G49" s="254"/>
      <c r="H49" s="254"/>
      <c r="I49" s="255"/>
      <c r="J49" s="127">
        <v>2006120</v>
      </c>
    </row>
    <row r="50" spans="1:10" x14ac:dyDescent="0.25">
      <c r="A50" s="109"/>
      <c r="B50" s="98"/>
      <c r="C50" s="98"/>
      <c r="D50" s="91"/>
      <c r="E50" s="258"/>
      <c r="F50" s="258"/>
      <c r="G50" s="257"/>
      <c r="H50" s="257"/>
      <c r="I50" s="91"/>
      <c r="J50" s="93"/>
    </row>
    <row r="51" spans="1:10" x14ac:dyDescent="0.25">
      <c r="A51" s="253" t="s">
        <v>449</v>
      </c>
      <c r="B51" s="254"/>
      <c r="C51" s="254"/>
      <c r="D51" s="255"/>
      <c r="E51" s="253" t="s">
        <v>450</v>
      </c>
      <c r="F51" s="254"/>
      <c r="G51" s="254"/>
      <c r="H51" s="254"/>
      <c r="I51" s="255"/>
      <c r="J51" s="127">
        <v>3044572</v>
      </c>
    </row>
    <row r="52" spans="1:10" x14ac:dyDescent="0.25">
      <c r="A52" s="109"/>
      <c r="B52" s="98"/>
      <c r="C52" s="98"/>
      <c r="D52" s="91"/>
      <c r="E52" s="208"/>
      <c r="F52" s="208"/>
      <c r="G52" s="257"/>
      <c r="H52" s="257"/>
      <c r="I52" s="91"/>
      <c r="J52" s="110" t="s">
        <v>426</v>
      </c>
    </row>
    <row r="53" spans="1:10" x14ac:dyDescent="0.25">
      <c r="A53" s="109"/>
      <c r="B53" s="98"/>
      <c r="C53" s="98"/>
      <c r="D53" s="91"/>
      <c r="E53" s="208"/>
      <c r="F53" s="208"/>
      <c r="G53" s="257"/>
      <c r="H53" s="257"/>
      <c r="I53" s="91"/>
      <c r="J53" s="110" t="s">
        <v>427</v>
      </c>
    </row>
    <row r="54" spans="1:10" ht="14.45" customHeight="1" x14ac:dyDescent="0.25">
      <c r="A54" s="232" t="s">
        <v>403</v>
      </c>
      <c r="B54" s="215"/>
      <c r="C54" s="217" t="s">
        <v>427</v>
      </c>
      <c r="D54" s="218"/>
      <c r="E54" s="261" t="s">
        <v>428</v>
      </c>
      <c r="F54" s="262"/>
      <c r="G54" s="244"/>
      <c r="H54" s="245"/>
      <c r="I54" s="245"/>
      <c r="J54" s="246"/>
    </row>
    <row r="55" spans="1:10" x14ac:dyDescent="0.25">
      <c r="A55" s="109"/>
      <c r="B55" s="98"/>
      <c r="C55" s="257"/>
      <c r="D55" s="257"/>
      <c r="E55" s="208"/>
      <c r="F55" s="208"/>
      <c r="G55" s="263" t="s">
        <v>429</v>
      </c>
      <c r="H55" s="263"/>
      <c r="I55" s="263"/>
      <c r="J55" s="82"/>
    </row>
    <row r="56" spans="1:10" ht="13.9" customHeight="1" x14ac:dyDescent="0.25">
      <c r="A56" s="232" t="s">
        <v>404</v>
      </c>
      <c r="B56" s="215"/>
      <c r="C56" s="244" t="s">
        <v>459</v>
      </c>
      <c r="D56" s="245"/>
      <c r="E56" s="245"/>
      <c r="F56" s="245"/>
      <c r="G56" s="245"/>
      <c r="H56" s="245"/>
      <c r="I56" s="245"/>
      <c r="J56" s="246"/>
    </row>
    <row r="57" spans="1:10" x14ac:dyDescent="0.25">
      <c r="A57" s="90"/>
      <c r="B57" s="91"/>
      <c r="C57" s="247" t="s">
        <v>405</v>
      </c>
      <c r="D57" s="247"/>
      <c r="E57" s="247"/>
      <c r="F57" s="247"/>
      <c r="G57" s="247"/>
      <c r="H57" s="247"/>
      <c r="I57" s="247"/>
      <c r="J57" s="93"/>
    </row>
    <row r="58" spans="1:10" x14ac:dyDescent="0.25">
      <c r="A58" s="232" t="s">
        <v>406</v>
      </c>
      <c r="B58" s="215"/>
      <c r="C58" s="235" t="s">
        <v>460</v>
      </c>
      <c r="D58" s="236"/>
      <c r="E58" s="237"/>
      <c r="F58" s="208"/>
      <c r="G58" s="208"/>
      <c r="H58" s="252"/>
      <c r="I58" s="252"/>
      <c r="J58" s="260"/>
    </row>
    <row r="59" spans="1:10" x14ac:dyDescent="0.25">
      <c r="A59" s="90"/>
      <c r="B59" s="91"/>
      <c r="C59" s="98"/>
      <c r="D59" s="91"/>
      <c r="E59" s="208"/>
      <c r="F59" s="208"/>
      <c r="G59" s="208"/>
      <c r="H59" s="208"/>
      <c r="I59" s="91"/>
      <c r="J59" s="93"/>
    </row>
    <row r="60" spans="1:10" ht="14.45" customHeight="1" x14ac:dyDescent="0.25">
      <c r="A60" s="232" t="s">
        <v>398</v>
      </c>
      <c r="B60" s="215"/>
      <c r="C60" s="269" t="s">
        <v>461</v>
      </c>
      <c r="D60" s="270"/>
      <c r="E60" s="270"/>
      <c r="F60" s="270"/>
      <c r="G60" s="270"/>
      <c r="H60" s="270"/>
      <c r="I60" s="270"/>
      <c r="J60" s="271"/>
    </row>
    <row r="61" spans="1:10" x14ac:dyDescent="0.25">
      <c r="A61" s="90"/>
      <c r="B61" s="91"/>
      <c r="C61" s="91"/>
      <c r="D61" s="91"/>
      <c r="E61" s="208"/>
      <c r="F61" s="208"/>
      <c r="G61" s="208"/>
      <c r="H61" s="208"/>
      <c r="I61" s="91"/>
      <c r="J61" s="93"/>
    </row>
    <row r="62" spans="1:10" x14ac:dyDescent="0.25">
      <c r="A62" s="232" t="s">
        <v>430</v>
      </c>
      <c r="B62" s="215"/>
      <c r="C62" s="264"/>
      <c r="D62" s="265"/>
      <c r="E62" s="265"/>
      <c r="F62" s="265"/>
      <c r="G62" s="265"/>
      <c r="H62" s="265"/>
      <c r="I62" s="265"/>
      <c r="J62" s="266"/>
    </row>
    <row r="63" spans="1:10" ht="14.45" customHeight="1" x14ac:dyDescent="0.25">
      <c r="A63" s="90"/>
      <c r="B63" s="91"/>
      <c r="C63" s="267" t="s">
        <v>431</v>
      </c>
      <c r="D63" s="267"/>
      <c r="E63" s="267"/>
      <c r="F63" s="267"/>
      <c r="G63" s="91"/>
      <c r="H63" s="91"/>
      <c r="I63" s="91"/>
      <c r="J63" s="93"/>
    </row>
    <row r="64" spans="1:10" x14ac:dyDescent="0.25">
      <c r="A64" s="232" t="s">
        <v>432</v>
      </c>
      <c r="B64" s="215"/>
      <c r="C64" s="264"/>
      <c r="D64" s="265"/>
      <c r="E64" s="265"/>
      <c r="F64" s="265"/>
      <c r="G64" s="265"/>
      <c r="H64" s="265"/>
      <c r="I64" s="265"/>
      <c r="J64" s="266"/>
    </row>
    <row r="65" spans="1:10" ht="14.45" customHeight="1" x14ac:dyDescent="0.25">
      <c r="A65" s="111"/>
      <c r="B65" s="112"/>
      <c r="C65" s="268" t="s">
        <v>433</v>
      </c>
      <c r="D65" s="268"/>
      <c r="E65" s="268"/>
      <c r="F65" s="268"/>
      <c r="G65" s="268"/>
      <c r="H65" s="112"/>
      <c r="I65" s="112"/>
      <c r="J65" s="113"/>
    </row>
    <row r="72" spans="1:10" ht="27.2" customHeight="1" x14ac:dyDescent="0.25"/>
    <row r="76" spans="1:10"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32">
    <mergeCell ref="A62:B62"/>
    <mergeCell ref="C62:J62"/>
    <mergeCell ref="C63:F63"/>
    <mergeCell ref="A64:B64"/>
    <mergeCell ref="C64:J64"/>
    <mergeCell ref="C65:G65"/>
    <mergeCell ref="E59:F59"/>
    <mergeCell ref="G59:H59"/>
    <mergeCell ref="A60:B60"/>
    <mergeCell ref="C60:J60"/>
    <mergeCell ref="E61:F61"/>
    <mergeCell ref="G61:H61"/>
    <mergeCell ref="A56:B56"/>
    <mergeCell ref="C56:J56"/>
    <mergeCell ref="C57:I57"/>
    <mergeCell ref="A58:B58"/>
    <mergeCell ref="C58:E58"/>
    <mergeCell ref="F58:G58"/>
    <mergeCell ref="H58:J58"/>
    <mergeCell ref="A54:B54"/>
    <mergeCell ref="C54:D54"/>
    <mergeCell ref="E54:F54"/>
    <mergeCell ref="G54:J54"/>
    <mergeCell ref="C55:D55"/>
    <mergeCell ref="E55:F55"/>
    <mergeCell ref="G55:I55"/>
    <mergeCell ref="A51:D51"/>
    <mergeCell ref="E51:I51"/>
    <mergeCell ref="E52:F52"/>
    <mergeCell ref="G52:H52"/>
    <mergeCell ref="E53:F53"/>
    <mergeCell ref="G53:H53"/>
    <mergeCell ref="C44:D44"/>
    <mergeCell ref="E44:F44"/>
    <mergeCell ref="G44:I44"/>
    <mergeCell ref="A45:D45"/>
    <mergeCell ref="E45:I45"/>
    <mergeCell ref="E50:F50"/>
    <mergeCell ref="G50:H50"/>
    <mergeCell ref="C46:D46"/>
    <mergeCell ref="E46:F46"/>
    <mergeCell ref="G46:I46"/>
    <mergeCell ref="C48:D48"/>
    <mergeCell ref="E48:F48"/>
    <mergeCell ref="G48:I48"/>
    <mergeCell ref="A49:D49"/>
    <mergeCell ref="E49:I49"/>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G18:H18"/>
    <mergeCell ref="A19:B19"/>
    <mergeCell ref="C19:J19"/>
    <mergeCell ref="A15:B15"/>
    <mergeCell ref="C15:D15"/>
    <mergeCell ref="E15:F15"/>
    <mergeCell ref="H15:I15"/>
    <mergeCell ref="E16:F16"/>
    <mergeCell ref="G16:H16"/>
    <mergeCell ref="C17:D17"/>
    <mergeCell ref="A18:B18"/>
    <mergeCell ref="C18:D18"/>
    <mergeCell ref="E18:F18"/>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s>
  <dataValidations count="4">
    <dataValidation type="list" allowBlank="1" showInputMessage="1" showErrorMessage="1" sqref="C54:D54">
      <formula1>$J$52:$J$53</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zoomScaleSheetLayoutView="110" workbookViewId="0">
      <selection activeCell="H8" sqref="H8"/>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75" t="s">
        <v>1</v>
      </c>
      <c r="B1" s="276"/>
      <c r="C1" s="276"/>
      <c r="D1" s="276"/>
      <c r="E1" s="276"/>
      <c r="F1" s="276"/>
      <c r="G1" s="276"/>
      <c r="H1" s="276"/>
      <c r="I1" s="276"/>
    </row>
    <row r="2" spans="1:9" x14ac:dyDescent="0.2">
      <c r="A2" s="277" t="s">
        <v>590</v>
      </c>
      <c r="B2" s="278"/>
      <c r="C2" s="278"/>
      <c r="D2" s="278"/>
      <c r="E2" s="278"/>
      <c r="F2" s="278"/>
      <c r="G2" s="278"/>
      <c r="H2" s="278"/>
      <c r="I2" s="278"/>
    </row>
    <row r="3" spans="1:9" x14ac:dyDescent="0.2">
      <c r="A3" s="279" t="s">
        <v>355</v>
      </c>
      <c r="B3" s="280"/>
      <c r="C3" s="280"/>
      <c r="D3" s="280"/>
      <c r="E3" s="280"/>
      <c r="F3" s="280"/>
      <c r="G3" s="280"/>
      <c r="H3" s="280"/>
      <c r="I3" s="280"/>
    </row>
    <row r="4" spans="1:9" x14ac:dyDescent="0.2">
      <c r="A4" s="281" t="s">
        <v>591</v>
      </c>
      <c r="B4" s="282"/>
      <c r="C4" s="282"/>
      <c r="D4" s="282"/>
      <c r="E4" s="282"/>
      <c r="F4" s="282"/>
      <c r="G4" s="282"/>
      <c r="H4" s="282"/>
      <c r="I4" s="283"/>
    </row>
    <row r="5" spans="1:9" ht="45" x14ac:dyDescent="0.2">
      <c r="A5" s="286" t="s">
        <v>2</v>
      </c>
      <c r="B5" s="287"/>
      <c r="C5" s="287"/>
      <c r="D5" s="287"/>
      <c r="E5" s="287"/>
      <c r="F5" s="287"/>
      <c r="G5" s="12" t="s">
        <v>105</v>
      </c>
      <c r="H5" s="14" t="s">
        <v>372</v>
      </c>
      <c r="I5" s="14" t="s">
        <v>373</v>
      </c>
    </row>
    <row r="6" spans="1:9" x14ac:dyDescent="0.2">
      <c r="A6" s="284">
        <v>1</v>
      </c>
      <c r="B6" s="285"/>
      <c r="C6" s="285"/>
      <c r="D6" s="285"/>
      <c r="E6" s="285"/>
      <c r="F6" s="285"/>
      <c r="G6" s="13">
        <v>2</v>
      </c>
      <c r="H6" s="14">
        <v>3</v>
      </c>
      <c r="I6" s="14">
        <v>4</v>
      </c>
    </row>
    <row r="7" spans="1:9" x14ac:dyDescent="0.2">
      <c r="A7" s="288"/>
      <c r="B7" s="288"/>
      <c r="C7" s="288"/>
      <c r="D7" s="288"/>
      <c r="E7" s="288"/>
      <c r="F7" s="288"/>
      <c r="G7" s="288"/>
      <c r="H7" s="288"/>
      <c r="I7" s="288"/>
    </row>
    <row r="8" spans="1:9" ht="12.75" customHeight="1" x14ac:dyDescent="0.2">
      <c r="A8" s="289" t="s">
        <v>4</v>
      </c>
      <c r="B8" s="289"/>
      <c r="C8" s="289"/>
      <c r="D8" s="289"/>
      <c r="E8" s="289"/>
      <c r="F8" s="289"/>
      <c r="G8" s="15">
        <v>1</v>
      </c>
      <c r="H8" s="33">
        <v>0</v>
      </c>
      <c r="I8" s="33">
        <v>0</v>
      </c>
    </row>
    <row r="9" spans="1:9" ht="12.75" customHeight="1" x14ac:dyDescent="0.2">
      <c r="A9" s="274" t="s">
        <v>381</v>
      </c>
      <c r="B9" s="274"/>
      <c r="C9" s="274"/>
      <c r="D9" s="274"/>
      <c r="E9" s="274"/>
      <c r="F9" s="274"/>
      <c r="G9" s="16">
        <v>2</v>
      </c>
      <c r="H9" s="34">
        <f>H10+H17+H27+H38+H43</f>
        <v>5310859197</v>
      </c>
      <c r="I9" s="34">
        <f>I10+I17+I27+I38+I43</f>
        <v>5856396314</v>
      </c>
    </row>
    <row r="10" spans="1:9" ht="12.75" customHeight="1" x14ac:dyDescent="0.2">
      <c r="A10" s="273" t="s">
        <v>5</v>
      </c>
      <c r="B10" s="273"/>
      <c r="C10" s="273"/>
      <c r="D10" s="273"/>
      <c r="E10" s="273"/>
      <c r="F10" s="273"/>
      <c r="G10" s="16">
        <v>3</v>
      </c>
      <c r="H10" s="34">
        <f>H11+H12+H13+H14+H15+H16</f>
        <v>53726810</v>
      </c>
      <c r="I10" s="34">
        <f>I11+I12+I13+I14+I15+I16</f>
        <v>56189081</v>
      </c>
    </row>
    <row r="11" spans="1:9" ht="12.75" customHeight="1" x14ac:dyDescent="0.2">
      <c r="A11" s="272" t="s">
        <v>6</v>
      </c>
      <c r="B11" s="272"/>
      <c r="C11" s="272"/>
      <c r="D11" s="272"/>
      <c r="E11" s="272"/>
      <c r="F11" s="272"/>
      <c r="G11" s="15">
        <v>4</v>
      </c>
      <c r="H11" s="33">
        <v>0</v>
      </c>
      <c r="I11" s="33">
        <v>0</v>
      </c>
    </row>
    <row r="12" spans="1:9" ht="23.45" customHeight="1" x14ac:dyDescent="0.2">
      <c r="A12" s="272" t="s">
        <v>7</v>
      </c>
      <c r="B12" s="272"/>
      <c r="C12" s="272"/>
      <c r="D12" s="272"/>
      <c r="E12" s="272"/>
      <c r="F12" s="272"/>
      <c r="G12" s="15">
        <v>5</v>
      </c>
      <c r="H12" s="33">
        <v>46298666</v>
      </c>
      <c r="I12" s="33">
        <v>48975762</v>
      </c>
    </row>
    <row r="13" spans="1:9" ht="12.75" customHeight="1" x14ac:dyDescent="0.2">
      <c r="A13" s="272" t="s">
        <v>8</v>
      </c>
      <c r="B13" s="272"/>
      <c r="C13" s="272"/>
      <c r="D13" s="272"/>
      <c r="E13" s="272"/>
      <c r="F13" s="272"/>
      <c r="G13" s="15">
        <v>6</v>
      </c>
      <c r="H13" s="33">
        <v>6567609</v>
      </c>
      <c r="I13" s="33">
        <v>6567609</v>
      </c>
    </row>
    <row r="14" spans="1:9" ht="12.75" customHeight="1" x14ac:dyDescent="0.2">
      <c r="A14" s="272" t="s">
        <v>9</v>
      </c>
      <c r="B14" s="272"/>
      <c r="C14" s="272"/>
      <c r="D14" s="272"/>
      <c r="E14" s="272"/>
      <c r="F14" s="272"/>
      <c r="G14" s="15">
        <v>7</v>
      </c>
      <c r="H14" s="33">
        <v>0</v>
      </c>
      <c r="I14" s="33">
        <v>0</v>
      </c>
    </row>
    <row r="15" spans="1:9" ht="12.75" customHeight="1" x14ac:dyDescent="0.2">
      <c r="A15" s="272" t="s">
        <v>10</v>
      </c>
      <c r="B15" s="272"/>
      <c r="C15" s="272"/>
      <c r="D15" s="272"/>
      <c r="E15" s="272"/>
      <c r="F15" s="272"/>
      <c r="G15" s="15">
        <v>8</v>
      </c>
      <c r="H15" s="33">
        <v>860535</v>
      </c>
      <c r="I15" s="33">
        <v>645710</v>
      </c>
    </row>
    <row r="16" spans="1:9" ht="12.75" customHeight="1" x14ac:dyDescent="0.2">
      <c r="A16" s="272" t="s">
        <v>11</v>
      </c>
      <c r="B16" s="272"/>
      <c r="C16" s="272"/>
      <c r="D16" s="272"/>
      <c r="E16" s="272"/>
      <c r="F16" s="272"/>
      <c r="G16" s="15">
        <v>9</v>
      </c>
      <c r="H16" s="33">
        <v>0</v>
      </c>
      <c r="I16" s="33">
        <v>0</v>
      </c>
    </row>
    <row r="17" spans="1:9" ht="12.75" customHeight="1" x14ac:dyDescent="0.2">
      <c r="A17" s="273" t="s">
        <v>12</v>
      </c>
      <c r="B17" s="273"/>
      <c r="C17" s="273"/>
      <c r="D17" s="273"/>
      <c r="E17" s="273"/>
      <c r="F17" s="273"/>
      <c r="G17" s="16">
        <v>10</v>
      </c>
      <c r="H17" s="34">
        <f>H18+H19+H20+H21+H22+H23+H24+H25+H26</f>
        <v>5111237027</v>
      </c>
      <c r="I17" s="34">
        <f>I18+I19+I20+I21+I22+I23+I24+I25+I26</f>
        <v>5558203413</v>
      </c>
    </row>
    <row r="18" spans="1:9" ht="12.75" customHeight="1" x14ac:dyDescent="0.2">
      <c r="A18" s="272" t="s">
        <v>13</v>
      </c>
      <c r="B18" s="272"/>
      <c r="C18" s="272"/>
      <c r="D18" s="272"/>
      <c r="E18" s="272"/>
      <c r="F18" s="272"/>
      <c r="G18" s="15">
        <v>11</v>
      </c>
      <c r="H18" s="33">
        <v>973018037</v>
      </c>
      <c r="I18" s="33">
        <v>977452631</v>
      </c>
    </row>
    <row r="19" spans="1:9" ht="12.75" customHeight="1" x14ac:dyDescent="0.2">
      <c r="A19" s="272" t="s">
        <v>14</v>
      </c>
      <c r="B19" s="272"/>
      <c r="C19" s="272"/>
      <c r="D19" s="272"/>
      <c r="E19" s="272"/>
      <c r="F19" s="272"/>
      <c r="G19" s="15">
        <v>12</v>
      </c>
      <c r="H19" s="33">
        <v>3331975756</v>
      </c>
      <c r="I19" s="33">
        <v>3587267668</v>
      </c>
    </row>
    <row r="20" spans="1:9" ht="12.75" customHeight="1" x14ac:dyDescent="0.2">
      <c r="A20" s="272" t="s">
        <v>15</v>
      </c>
      <c r="B20" s="272"/>
      <c r="C20" s="272"/>
      <c r="D20" s="272"/>
      <c r="E20" s="272"/>
      <c r="F20" s="272"/>
      <c r="G20" s="15">
        <v>13</v>
      </c>
      <c r="H20" s="33">
        <v>443971567</v>
      </c>
      <c r="I20" s="33">
        <v>516603969</v>
      </c>
    </row>
    <row r="21" spans="1:9" ht="12.75" customHeight="1" x14ac:dyDescent="0.2">
      <c r="A21" s="272" t="s">
        <v>16</v>
      </c>
      <c r="B21" s="272"/>
      <c r="C21" s="272"/>
      <c r="D21" s="272"/>
      <c r="E21" s="272"/>
      <c r="F21" s="272"/>
      <c r="G21" s="15">
        <v>14</v>
      </c>
      <c r="H21" s="33">
        <v>132923120</v>
      </c>
      <c r="I21" s="33">
        <v>145663553</v>
      </c>
    </row>
    <row r="22" spans="1:9" ht="12.75" customHeight="1" x14ac:dyDescent="0.2">
      <c r="A22" s="272" t="s">
        <v>17</v>
      </c>
      <c r="B22" s="272"/>
      <c r="C22" s="272"/>
      <c r="D22" s="272"/>
      <c r="E22" s="272"/>
      <c r="F22" s="272"/>
      <c r="G22" s="15">
        <v>15</v>
      </c>
      <c r="H22" s="33">
        <v>0</v>
      </c>
      <c r="I22" s="33">
        <v>0</v>
      </c>
    </row>
    <row r="23" spans="1:9" ht="12.75" customHeight="1" x14ac:dyDescent="0.2">
      <c r="A23" s="272" t="s">
        <v>18</v>
      </c>
      <c r="B23" s="272"/>
      <c r="C23" s="272"/>
      <c r="D23" s="272"/>
      <c r="E23" s="272"/>
      <c r="F23" s="272"/>
      <c r="G23" s="15">
        <v>16</v>
      </c>
      <c r="H23" s="33">
        <v>12350960</v>
      </c>
      <c r="I23" s="33">
        <v>2947521</v>
      </c>
    </row>
    <row r="24" spans="1:9" ht="12.75" customHeight="1" x14ac:dyDescent="0.2">
      <c r="A24" s="272" t="s">
        <v>19</v>
      </c>
      <c r="B24" s="272"/>
      <c r="C24" s="272"/>
      <c r="D24" s="272"/>
      <c r="E24" s="272"/>
      <c r="F24" s="272"/>
      <c r="G24" s="15">
        <v>17</v>
      </c>
      <c r="H24" s="33">
        <v>160356644</v>
      </c>
      <c r="I24" s="33">
        <v>247269828</v>
      </c>
    </row>
    <row r="25" spans="1:9" ht="12.75" customHeight="1" x14ac:dyDescent="0.2">
      <c r="A25" s="272" t="s">
        <v>20</v>
      </c>
      <c r="B25" s="272"/>
      <c r="C25" s="272"/>
      <c r="D25" s="272"/>
      <c r="E25" s="272"/>
      <c r="F25" s="272"/>
      <c r="G25" s="15">
        <v>18</v>
      </c>
      <c r="H25" s="33">
        <v>47000469</v>
      </c>
      <c r="I25" s="33">
        <v>74548777</v>
      </c>
    </row>
    <row r="26" spans="1:9" ht="12.75" customHeight="1" x14ac:dyDescent="0.2">
      <c r="A26" s="272" t="s">
        <v>21</v>
      </c>
      <c r="B26" s="272"/>
      <c r="C26" s="272"/>
      <c r="D26" s="272"/>
      <c r="E26" s="272"/>
      <c r="F26" s="272"/>
      <c r="G26" s="15">
        <v>19</v>
      </c>
      <c r="H26" s="33">
        <v>9640474</v>
      </c>
      <c r="I26" s="33">
        <v>6449466</v>
      </c>
    </row>
    <row r="27" spans="1:9" ht="12.75" customHeight="1" x14ac:dyDescent="0.2">
      <c r="A27" s="273" t="s">
        <v>22</v>
      </c>
      <c r="B27" s="273"/>
      <c r="C27" s="273"/>
      <c r="D27" s="273"/>
      <c r="E27" s="273"/>
      <c r="F27" s="273"/>
      <c r="G27" s="16">
        <v>20</v>
      </c>
      <c r="H27" s="34">
        <f>SUM(H28:H37)</f>
        <v>20189324</v>
      </c>
      <c r="I27" s="34">
        <f>SUM(I28:I37)</f>
        <v>48171781</v>
      </c>
    </row>
    <row r="28" spans="1:9" ht="12.75" customHeight="1" x14ac:dyDescent="0.2">
      <c r="A28" s="272" t="s">
        <v>23</v>
      </c>
      <c r="B28" s="272"/>
      <c r="C28" s="272"/>
      <c r="D28" s="272"/>
      <c r="E28" s="272"/>
      <c r="F28" s="272"/>
      <c r="G28" s="15">
        <v>21</v>
      </c>
      <c r="H28" s="33">
        <v>0</v>
      </c>
      <c r="I28" s="33">
        <v>0</v>
      </c>
    </row>
    <row r="29" spans="1:9" ht="12.75" customHeight="1" x14ac:dyDescent="0.2">
      <c r="A29" s="272" t="s">
        <v>24</v>
      </c>
      <c r="B29" s="272"/>
      <c r="C29" s="272"/>
      <c r="D29" s="272"/>
      <c r="E29" s="272"/>
      <c r="F29" s="272"/>
      <c r="G29" s="15">
        <v>22</v>
      </c>
      <c r="H29" s="33">
        <v>0</v>
      </c>
      <c r="I29" s="33">
        <v>0</v>
      </c>
    </row>
    <row r="30" spans="1:9" ht="12.75" customHeight="1" x14ac:dyDescent="0.2">
      <c r="A30" s="272" t="s">
        <v>25</v>
      </c>
      <c r="B30" s="272"/>
      <c r="C30" s="272"/>
      <c r="D30" s="272"/>
      <c r="E30" s="272"/>
      <c r="F30" s="272"/>
      <c r="G30" s="15">
        <v>23</v>
      </c>
      <c r="H30" s="33">
        <v>0</v>
      </c>
      <c r="I30" s="33">
        <v>0</v>
      </c>
    </row>
    <row r="31" spans="1:9" ht="24" customHeight="1" x14ac:dyDescent="0.2">
      <c r="A31" s="272" t="s">
        <v>26</v>
      </c>
      <c r="B31" s="272"/>
      <c r="C31" s="272"/>
      <c r="D31" s="272"/>
      <c r="E31" s="272"/>
      <c r="F31" s="272"/>
      <c r="G31" s="15">
        <v>24</v>
      </c>
      <c r="H31" s="33">
        <v>0</v>
      </c>
      <c r="I31" s="33">
        <v>47667787</v>
      </c>
    </row>
    <row r="32" spans="1:9" ht="23.45" customHeight="1" x14ac:dyDescent="0.2">
      <c r="A32" s="272" t="s">
        <v>27</v>
      </c>
      <c r="B32" s="272"/>
      <c r="C32" s="272"/>
      <c r="D32" s="272"/>
      <c r="E32" s="272"/>
      <c r="F32" s="272"/>
      <c r="G32" s="15">
        <v>25</v>
      </c>
      <c r="H32" s="33">
        <v>0</v>
      </c>
      <c r="I32" s="33">
        <v>0</v>
      </c>
    </row>
    <row r="33" spans="1:9" ht="21.6" customHeight="1" x14ac:dyDescent="0.2">
      <c r="A33" s="272" t="s">
        <v>28</v>
      </c>
      <c r="B33" s="272"/>
      <c r="C33" s="272"/>
      <c r="D33" s="272"/>
      <c r="E33" s="272"/>
      <c r="F33" s="272"/>
      <c r="G33" s="15">
        <v>26</v>
      </c>
      <c r="H33" s="33">
        <v>0</v>
      </c>
      <c r="I33" s="33">
        <v>0</v>
      </c>
    </row>
    <row r="34" spans="1:9" ht="12.75" customHeight="1" x14ac:dyDescent="0.2">
      <c r="A34" s="272" t="s">
        <v>29</v>
      </c>
      <c r="B34" s="272"/>
      <c r="C34" s="272"/>
      <c r="D34" s="272"/>
      <c r="E34" s="272"/>
      <c r="F34" s="272"/>
      <c r="G34" s="15">
        <v>27</v>
      </c>
      <c r="H34" s="33">
        <v>4289892</v>
      </c>
      <c r="I34" s="33">
        <v>220656</v>
      </c>
    </row>
    <row r="35" spans="1:9" ht="12.75" customHeight="1" x14ac:dyDescent="0.2">
      <c r="A35" s="272" t="s">
        <v>30</v>
      </c>
      <c r="B35" s="272"/>
      <c r="C35" s="272"/>
      <c r="D35" s="272"/>
      <c r="E35" s="272"/>
      <c r="F35" s="272"/>
      <c r="G35" s="15">
        <v>28</v>
      </c>
      <c r="H35" s="33">
        <v>15705721</v>
      </c>
      <c r="I35" s="33">
        <v>113338</v>
      </c>
    </row>
    <row r="36" spans="1:9" ht="12.75" customHeight="1" x14ac:dyDescent="0.2">
      <c r="A36" s="272" t="s">
        <v>31</v>
      </c>
      <c r="B36" s="272"/>
      <c r="C36" s="272"/>
      <c r="D36" s="272"/>
      <c r="E36" s="272"/>
      <c r="F36" s="272"/>
      <c r="G36" s="15">
        <v>29</v>
      </c>
      <c r="H36" s="33">
        <v>0</v>
      </c>
      <c r="I36" s="33">
        <v>0</v>
      </c>
    </row>
    <row r="37" spans="1:9" ht="12.75" customHeight="1" x14ac:dyDescent="0.2">
      <c r="A37" s="272" t="s">
        <v>32</v>
      </c>
      <c r="B37" s="272"/>
      <c r="C37" s="272"/>
      <c r="D37" s="272"/>
      <c r="E37" s="272"/>
      <c r="F37" s="272"/>
      <c r="G37" s="15">
        <v>30</v>
      </c>
      <c r="H37" s="33">
        <v>193711</v>
      </c>
      <c r="I37" s="33">
        <v>170000</v>
      </c>
    </row>
    <row r="38" spans="1:9" ht="12.75" customHeight="1" x14ac:dyDescent="0.2">
      <c r="A38" s="273" t="s">
        <v>33</v>
      </c>
      <c r="B38" s="273"/>
      <c r="C38" s="273"/>
      <c r="D38" s="273"/>
      <c r="E38" s="273"/>
      <c r="F38" s="273"/>
      <c r="G38" s="16">
        <v>31</v>
      </c>
      <c r="H38" s="34">
        <f>H39+H40+H41+H42</f>
        <v>0</v>
      </c>
      <c r="I38" s="34">
        <f>I39+I40+I41+I42</f>
        <v>0</v>
      </c>
    </row>
    <row r="39" spans="1:9" ht="12.75" customHeight="1" x14ac:dyDescent="0.2">
      <c r="A39" s="272" t="s">
        <v>34</v>
      </c>
      <c r="B39" s="272"/>
      <c r="C39" s="272"/>
      <c r="D39" s="272"/>
      <c r="E39" s="272"/>
      <c r="F39" s="272"/>
      <c r="G39" s="15">
        <v>32</v>
      </c>
      <c r="H39" s="33">
        <v>0</v>
      </c>
      <c r="I39" s="33">
        <v>0</v>
      </c>
    </row>
    <row r="40" spans="1:9" ht="12.75" customHeight="1" x14ac:dyDescent="0.2">
      <c r="A40" s="272" t="s">
        <v>35</v>
      </c>
      <c r="B40" s="272"/>
      <c r="C40" s="272"/>
      <c r="D40" s="272"/>
      <c r="E40" s="272"/>
      <c r="F40" s="272"/>
      <c r="G40" s="15">
        <v>33</v>
      </c>
      <c r="H40" s="33">
        <v>0</v>
      </c>
      <c r="I40" s="33">
        <v>0</v>
      </c>
    </row>
    <row r="41" spans="1:9" ht="12.75" customHeight="1" x14ac:dyDescent="0.2">
      <c r="A41" s="272" t="s">
        <v>36</v>
      </c>
      <c r="B41" s="272"/>
      <c r="C41" s="272"/>
      <c r="D41" s="272"/>
      <c r="E41" s="272"/>
      <c r="F41" s="272"/>
      <c r="G41" s="15">
        <v>34</v>
      </c>
      <c r="H41" s="33">
        <v>0</v>
      </c>
      <c r="I41" s="33">
        <v>0</v>
      </c>
    </row>
    <row r="42" spans="1:9" ht="12.75" customHeight="1" x14ac:dyDescent="0.2">
      <c r="A42" s="272" t="s">
        <v>37</v>
      </c>
      <c r="B42" s="272"/>
      <c r="C42" s="272"/>
      <c r="D42" s="272"/>
      <c r="E42" s="272"/>
      <c r="F42" s="272"/>
      <c r="G42" s="15">
        <v>35</v>
      </c>
      <c r="H42" s="33">
        <v>0</v>
      </c>
      <c r="I42" s="33">
        <v>0</v>
      </c>
    </row>
    <row r="43" spans="1:9" ht="12.75" customHeight="1" x14ac:dyDescent="0.2">
      <c r="A43" s="272" t="s">
        <v>38</v>
      </c>
      <c r="B43" s="272"/>
      <c r="C43" s="272"/>
      <c r="D43" s="272"/>
      <c r="E43" s="272"/>
      <c r="F43" s="272"/>
      <c r="G43" s="15">
        <v>36</v>
      </c>
      <c r="H43" s="33">
        <v>125706036</v>
      </c>
      <c r="I43" s="33">
        <v>193832039</v>
      </c>
    </row>
    <row r="44" spans="1:9" ht="12.75" customHeight="1" x14ac:dyDescent="0.2">
      <c r="A44" s="274" t="s">
        <v>382</v>
      </c>
      <c r="B44" s="274"/>
      <c r="C44" s="274"/>
      <c r="D44" s="274"/>
      <c r="E44" s="274"/>
      <c r="F44" s="274"/>
      <c r="G44" s="16">
        <v>37</v>
      </c>
      <c r="H44" s="34">
        <f>H45+H53+H60+H70</f>
        <v>332777170</v>
      </c>
      <c r="I44" s="34">
        <f>I45+I53+I60+I70</f>
        <v>618567076</v>
      </c>
    </row>
    <row r="45" spans="1:9" ht="12.75" customHeight="1" x14ac:dyDescent="0.2">
      <c r="A45" s="273" t="s">
        <v>39</v>
      </c>
      <c r="B45" s="273"/>
      <c r="C45" s="273"/>
      <c r="D45" s="273"/>
      <c r="E45" s="273"/>
      <c r="F45" s="273"/>
      <c r="G45" s="16">
        <v>38</v>
      </c>
      <c r="H45" s="34">
        <f>SUM(H46:H52)</f>
        <v>25447350</v>
      </c>
      <c r="I45" s="34">
        <f>SUM(I46:I52)</f>
        <v>25825011</v>
      </c>
    </row>
    <row r="46" spans="1:9" ht="12.75" customHeight="1" x14ac:dyDescent="0.2">
      <c r="A46" s="272" t="s">
        <v>40</v>
      </c>
      <c r="B46" s="272"/>
      <c r="C46" s="272"/>
      <c r="D46" s="272"/>
      <c r="E46" s="272"/>
      <c r="F46" s="272"/>
      <c r="G46" s="15">
        <v>39</v>
      </c>
      <c r="H46" s="33">
        <v>25241646</v>
      </c>
      <c r="I46" s="33">
        <v>25557290</v>
      </c>
    </row>
    <row r="47" spans="1:9" ht="12.75" customHeight="1" x14ac:dyDescent="0.2">
      <c r="A47" s="272" t="s">
        <v>41</v>
      </c>
      <c r="B47" s="272"/>
      <c r="C47" s="272"/>
      <c r="D47" s="272"/>
      <c r="E47" s="272"/>
      <c r="F47" s="272"/>
      <c r="G47" s="15">
        <v>40</v>
      </c>
      <c r="H47" s="33">
        <v>0</v>
      </c>
      <c r="I47" s="33">
        <v>0</v>
      </c>
    </row>
    <row r="48" spans="1:9" ht="12.75" customHeight="1" x14ac:dyDescent="0.2">
      <c r="A48" s="272" t="s">
        <v>42</v>
      </c>
      <c r="B48" s="272"/>
      <c r="C48" s="272"/>
      <c r="D48" s="272"/>
      <c r="E48" s="272"/>
      <c r="F48" s="272"/>
      <c r="G48" s="15">
        <v>41</v>
      </c>
      <c r="H48" s="33">
        <v>0</v>
      </c>
      <c r="I48" s="33">
        <v>0</v>
      </c>
    </row>
    <row r="49" spans="1:9" ht="12.75" customHeight="1" x14ac:dyDescent="0.2">
      <c r="A49" s="272" t="s">
        <v>43</v>
      </c>
      <c r="B49" s="272"/>
      <c r="C49" s="272"/>
      <c r="D49" s="272"/>
      <c r="E49" s="272"/>
      <c r="F49" s="272"/>
      <c r="G49" s="15">
        <v>42</v>
      </c>
      <c r="H49" s="33">
        <v>172328</v>
      </c>
      <c r="I49" s="33">
        <v>221443</v>
      </c>
    </row>
    <row r="50" spans="1:9" ht="12.75" customHeight="1" x14ac:dyDescent="0.2">
      <c r="A50" s="272" t="s">
        <v>44</v>
      </c>
      <c r="B50" s="272"/>
      <c r="C50" s="272"/>
      <c r="D50" s="272"/>
      <c r="E50" s="272"/>
      <c r="F50" s="272"/>
      <c r="G50" s="15">
        <v>43</v>
      </c>
      <c r="H50" s="33">
        <v>33376</v>
      </c>
      <c r="I50" s="33">
        <v>46278</v>
      </c>
    </row>
    <row r="51" spans="1:9" ht="12.75" customHeight="1" x14ac:dyDescent="0.2">
      <c r="A51" s="272" t="s">
        <v>45</v>
      </c>
      <c r="B51" s="272"/>
      <c r="C51" s="272"/>
      <c r="D51" s="272"/>
      <c r="E51" s="272"/>
      <c r="F51" s="272"/>
      <c r="G51" s="15">
        <v>44</v>
      </c>
      <c r="H51" s="33">
        <v>0</v>
      </c>
      <c r="I51" s="33">
        <v>0</v>
      </c>
    </row>
    <row r="52" spans="1:9" ht="12.75" customHeight="1" x14ac:dyDescent="0.2">
      <c r="A52" s="272" t="s">
        <v>46</v>
      </c>
      <c r="B52" s="272"/>
      <c r="C52" s="272"/>
      <c r="D52" s="272"/>
      <c r="E52" s="272"/>
      <c r="F52" s="272"/>
      <c r="G52" s="15">
        <v>45</v>
      </c>
      <c r="H52" s="33">
        <v>0</v>
      </c>
      <c r="I52" s="33">
        <v>0</v>
      </c>
    </row>
    <row r="53" spans="1:9" ht="12.75" customHeight="1" x14ac:dyDescent="0.2">
      <c r="A53" s="273" t="s">
        <v>47</v>
      </c>
      <c r="B53" s="273"/>
      <c r="C53" s="273"/>
      <c r="D53" s="273"/>
      <c r="E53" s="273"/>
      <c r="F53" s="273"/>
      <c r="G53" s="16">
        <v>46</v>
      </c>
      <c r="H53" s="34">
        <f>SUM(H54:H59)</f>
        <v>45046838</v>
      </c>
      <c r="I53" s="34">
        <f>SUM(I54:I59)</f>
        <v>41771516</v>
      </c>
    </row>
    <row r="54" spans="1:9" ht="12.75" customHeight="1" x14ac:dyDescent="0.2">
      <c r="A54" s="272" t="s">
        <v>48</v>
      </c>
      <c r="B54" s="272"/>
      <c r="C54" s="272"/>
      <c r="D54" s="272"/>
      <c r="E54" s="272"/>
      <c r="F54" s="272"/>
      <c r="G54" s="15">
        <v>47</v>
      </c>
      <c r="H54" s="33">
        <v>0</v>
      </c>
      <c r="I54" s="33">
        <v>383</v>
      </c>
    </row>
    <row r="55" spans="1:9" ht="12.75" customHeight="1" x14ac:dyDescent="0.2">
      <c r="A55" s="272" t="s">
        <v>49</v>
      </c>
      <c r="B55" s="272"/>
      <c r="C55" s="272"/>
      <c r="D55" s="272"/>
      <c r="E55" s="272"/>
      <c r="F55" s="272"/>
      <c r="G55" s="15">
        <v>48</v>
      </c>
      <c r="H55" s="33">
        <v>1380025</v>
      </c>
      <c r="I55" s="33">
        <v>2382857</v>
      </c>
    </row>
    <row r="56" spans="1:9" ht="12.75" customHeight="1" x14ac:dyDescent="0.2">
      <c r="A56" s="272" t="s">
        <v>50</v>
      </c>
      <c r="B56" s="272"/>
      <c r="C56" s="272"/>
      <c r="D56" s="272"/>
      <c r="E56" s="272"/>
      <c r="F56" s="272"/>
      <c r="G56" s="15">
        <v>49</v>
      </c>
      <c r="H56" s="33">
        <v>33928832</v>
      </c>
      <c r="I56" s="33">
        <v>18474596</v>
      </c>
    </row>
    <row r="57" spans="1:9" ht="12.75" customHeight="1" x14ac:dyDescent="0.2">
      <c r="A57" s="272" t="s">
        <v>51</v>
      </c>
      <c r="B57" s="272"/>
      <c r="C57" s="272"/>
      <c r="D57" s="272"/>
      <c r="E57" s="272"/>
      <c r="F57" s="272"/>
      <c r="G57" s="15">
        <v>50</v>
      </c>
      <c r="H57" s="33">
        <v>1428327</v>
      </c>
      <c r="I57" s="33">
        <v>936299</v>
      </c>
    </row>
    <row r="58" spans="1:9" ht="12.75" customHeight="1" x14ac:dyDescent="0.2">
      <c r="A58" s="272" t="s">
        <v>52</v>
      </c>
      <c r="B58" s="272"/>
      <c r="C58" s="272"/>
      <c r="D58" s="272"/>
      <c r="E58" s="272"/>
      <c r="F58" s="272"/>
      <c r="G58" s="15">
        <v>51</v>
      </c>
      <c r="H58" s="33">
        <v>7223405</v>
      </c>
      <c r="I58" s="33">
        <v>18377083</v>
      </c>
    </row>
    <row r="59" spans="1:9" ht="12.75" customHeight="1" x14ac:dyDescent="0.2">
      <c r="A59" s="272" t="s">
        <v>53</v>
      </c>
      <c r="B59" s="272"/>
      <c r="C59" s="272"/>
      <c r="D59" s="272"/>
      <c r="E59" s="272"/>
      <c r="F59" s="272"/>
      <c r="G59" s="15">
        <v>52</v>
      </c>
      <c r="H59" s="33">
        <v>1086249</v>
      </c>
      <c r="I59" s="33">
        <v>1600298</v>
      </c>
    </row>
    <row r="60" spans="1:9" ht="12.75" customHeight="1" x14ac:dyDescent="0.2">
      <c r="A60" s="273" t="s">
        <v>54</v>
      </c>
      <c r="B60" s="273"/>
      <c r="C60" s="273"/>
      <c r="D60" s="273"/>
      <c r="E60" s="273"/>
      <c r="F60" s="273"/>
      <c r="G60" s="16">
        <v>53</v>
      </c>
      <c r="H60" s="34">
        <f>SUM(H61:H69)</f>
        <v>440629</v>
      </c>
      <c r="I60" s="34">
        <f>SUM(I61:I69)</f>
        <v>827911</v>
      </c>
    </row>
    <row r="61" spans="1:9" ht="12.75" customHeight="1" x14ac:dyDescent="0.2">
      <c r="A61" s="272" t="s">
        <v>23</v>
      </c>
      <c r="B61" s="272"/>
      <c r="C61" s="272"/>
      <c r="D61" s="272"/>
      <c r="E61" s="272"/>
      <c r="F61" s="272"/>
      <c r="G61" s="15">
        <v>54</v>
      </c>
      <c r="H61" s="33">
        <v>0</v>
      </c>
      <c r="I61" s="33">
        <v>0</v>
      </c>
    </row>
    <row r="62" spans="1:9" ht="27.6" customHeight="1" x14ac:dyDescent="0.2">
      <c r="A62" s="272" t="s">
        <v>24</v>
      </c>
      <c r="B62" s="272"/>
      <c r="C62" s="272"/>
      <c r="D62" s="272"/>
      <c r="E62" s="272"/>
      <c r="F62" s="272"/>
      <c r="G62" s="15">
        <v>55</v>
      </c>
      <c r="H62" s="33">
        <v>0</v>
      </c>
      <c r="I62" s="33">
        <v>0</v>
      </c>
    </row>
    <row r="63" spans="1:9" ht="12.75" customHeight="1" x14ac:dyDescent="0.2">
      <c r="A63" s="272" t="s">
        <v>25</v>
      </c>
      <c r="B63" s="272"/>
      <c r="C63" s="272"/>
      <c r="D63" s="272"/>
      <c r="E63" s="272"/>
      <c r="F63" s="272"/>
      <c r="G63" s="15">
        <v>56</v>
      </c>
      <c r="H63" s="33">
        <v>0</v>
      </c>
      <c r="I63" s="33">
        <v>0</v>
      </c>
    </row>
    <row r="64" spans="1:9" ht="26.1" customHeight="1" x14ac:dyDescent="0.2">
      <c r="A64" s="272" t="s">
        <v>55</v>
      </c>
      <c r="B64" s="272"/>
      <c r="C64" s="272"/>
      <c r="D64" s="272"/>
      <c r="E64" s="272"/>
      <c r="F64" s="272"/>
      <c r="G64" s="15">
        <v>57</v>
      </c>
      <c r="H64" s="33">
        <v>0</v>
      </c>
      <c r="I64" s="33">
        <v>0</v>
      </c>
    </row>
    <row r="65" spans="1:9" ht="21.6" customHeight="1" x14ac:dyDescent="0.2">
      <c r="A65" s="272" t="s">
        <v>27</v>
      </c>
      <c r="B65" s="272"/>
      <c r="C65" s="272"/>
      <c r="D65" s="272"/>
      <c r="E65" s="272"/>
      <c r="F65" s="272"/>
      <c r="G65" s="15">
        <v>58</v>
      </c>
      <c r="H65" s="33">
        <v>0</v>
      </c>
      <c r="I65" s="33">
        <v>0</v>
      </c>
    </row>
    <row r="66" spans="1:9" ht="21.6" customHeight="1" x14ac:dyDescent="0.2">
      <c r="A66" s="272" t="s">
        <v>28</v>
      </c>
      <c r="B66" s="272"/>
      <c r="C66" s="272"/>
      <c r="D66" s="272"/>
      <c r="E66" s="272"/>
      <c r="F66" s="272"/>
      <c r="G66" s="15">
        <v>59</v>
      </c>
      <c r="H66" s="33">
        <v>43750</v>
      </c>
      <c r="I66" s="33">
        <v>0</v>
      </c>
    </row>
    <row r="67" spans="1:9" ht="12.75" customHeight="1" x14ac:dyDescent="0.2">
      <c r="A67" s="272" t="s">
        <v>29</v>
      </c>
      <c r="B67" s="272"/>
      <c r="C67" s="272"/>
      <c r="D67" s="272"/>
      <c r="E67" s="272"/>
      <c r="F67" s="272"/>
      <c r="G67" s="15">
        <v>60</v>
      </c>
      <c r="H67" s="33">
        <v>0</v>
      </c>
      <c r="I67" s="33">
        <v>0</v>
      </c>
    </row>
    <row r="68" spans="1:9" ht="12.75" customHeight="1" x14ac:dyDescent="0.2">
      <c r="A68" s="272" t="s">
        <v>30</v>
      </c>
      <c r="B68" s="272"/>
      <c r="C68" s="272"/>
      <c r="D68" s="272"/>
      <c r="E68" s="272"/>
      <c r="F68" s="272"/>
      <c r="G68" s="15">
        <v>61</v>
      </c>
      <c r="H68" s="33">
        <v>396879</v>
      </c>
      <c r="I68" s="33">
        <v>687761</v>
      </c>
    </row>
    <row r="69" spans="1:9" ht="12.75" customHeight="1" x14ac:dyDescent="0.2">
      <c r="A69" s="272" t="s">
        <v>56</v>
      </c>
      <c r="B69" s="272"/>
      <c r="C69" s="272"/>
      <c r="D69" s="272"/>
      <c r="E69" s="272"/>
      <c r="F69" s="272"/>
      <c r="G69" s="15">
        <v>62</v>
      </c>
      <c r="H69" s="33">
        <v>0</v>
      </c>
      <c r="I69" s="33">
        <v>140150</v>
      </c>
    </row>
    <row r="70" spans="1:9" ht="12.75" customHeight="1" x14ac:dyDescent="0.2">
      <c r="A70" s="272" t="s">
        <v>57</v>
      </c>
      <c r="B70" s="272"/>
      <c r="C70" s="272"/>
      <c r="D70" s="272"/>
      <c r="E70" s="272"/>
      <c r="F70" s="272"/>
      <c r="G70" s="15">
        <v>63</v>
      </c>
      <c r="H70" s="33">
        <v>261842353</v>
      </c>
      <c r="I70" s="33">
        <v>550142638</v>
      </c>
    </row>
    <row r="71" spans="1:9" ht="12.75" customHeight="1" x14ac:dyDescent="0.2">
      <c r="A71" s="289" t="s">
        <v>58</v>
      </c>
      <c r="B71" s="289"/>
      <c r="C71" s="289"/>
      <c r="D71" s="289"/>
      <c r="E71" s="289"/>
      <c r="F71" s="289"/>
      <c r="G71" s="15">
        <v>64</v>
      </c>
      <c r="H71" s="33">
        <v>25309119</v>
      </c>
      <c r="I71" s="33">
        <v>20339193</v>
      </c>
    </row>
    <row r="72" spans="1:9" ht="12.75" customHeight="1" x14ac:dyDescent="0.2">
      <c r="A72" s="274" t="s">
        <v>383</v>
      </c>
      <c r="B72" s="274"/>
      <c r="C72" s="274"/>
      <c r="D72" s="274"/>
      <c r="E72" s="274"/>
      <c r="F72" s="274"/>
      <c r="G72" s="16">
        <v>65</v>
      </c>
      <c r="H72" s="34">
        <f>H8+H9+H44+H71</f>
        <v>5668945486</v>
      </c>
      <c r="I72" s="34">
        <f>I8+I9+I44+I71</f>
        <v>6495302583</v>
      </c>
    </row>
    <row r="73" spans="1:9" ht="12.75" customHeight="1" x14ac:dyDescent="0.2">
      <c r="A73" s="289" t="s">
        <v>59</v>
      </c>
      <c r="B73" s="289"/>
      <c r="C73" s="289"/>
      <c r="D73" s="289"/>
      <c r="E73" s="289"/>
      <c r="F73" s="289"/>
      <c r="G73" s="15">
        <v>66</v>
      </c>
      <c r="H73" s="196">
        <v>58014172</v>
      </c>
      <c r="I73" s="33">
        <v>54355927</v>
      </c>
    </row>
    <row r="74" spans="1:9" x14ac:dyDescent="0.2">
      <c r="A74" s="291" t="s">
        <v>60</v>
      </c>
      <c r="B74" s="292"/>
      <c r="C74" s="292"/>
      <c r="D74" s="292"/>
      <c r="E74" s="292"/>
      <c r="F74" s="292"/>
      <c r="G74" s="292"/>
      <c r="H74" s="292"/>
      <c r="I74" s="292"/>
    </row>
    <row r="75" spans="1:9" ht="12.75" customHeight="1" x14ac:dyDescent="0.2">
      <c r="A75" s="274" t="s">
        <v>384</v>
      </c>
      <c r="B75" s="274"/>
      <c r="C75" s="274"/>
      <c r="D75" s="274"/>
      <c r="E75" s="274"/>
      <c r="F75" s="274"/>
      <c r="G75" s="16">
        <v>67</v>
      </c>
      <c r="H75" s="34">
        <f>H76+H77+H78+H84+H85+H89+H92+H95</f>
        <v>2758532748</v>
      </c>
      <c r="I75" s="34">
        <f>I76+I77+I78+I84+I85+I89+I92+I95</f>
        <v>3219069759</v>
      </c>
    </row>
    <row r="76" spans="1:9" ht="12.75" customHeight="1" x14ac:dyDescent="0.2">
      <c r="A76" s="272" t="s">
        <v>61</v>
      </c>
      <c r="B76" s="272"/>
      <c r="C76" s="272"/>
      <c r="D76" s="272"/>
      <c r="E76" s="272"/>
      <c r="F76" s="272"/>
      <c r="G76" s="15">
        <v>68</v>
      </c>
      <c r="H76" s="33">
        <v>1672021210</v>
      </c>
      <c r="I76" s="33">
        <v>1672021210</v>
      </c>
    </row>
    <row r="77" spans="1:9" ht="12.75" customHeight="1" x14ac:dyDescent="0.2">
      <c r="A77" s="272" t="s">
        <v>62</v>
      </c>
      <c r="B77" s="272"/>
      <c r="C77" s="272"/>
      <c r="D77" s="272"/>
      <c r="E77" s="272"/>
      <c r="F77" s="272"/>
      <c r="G77" s="15">
        <v>69</v>
      </c>
      <c r="H77" s="33">
        <v>5304283</v>
      </c>
      <c r="I77" s="33">
        <v>5223432</v>
      </c>
    </row>
    <row r="78" spans="1:9" ht="12.75" customHeight="1" x14ac:dyDescent="0.2">
      <c r="A78" s="273" t="s">
        <v>63</v>
      </c>
      <c r="B78" s="273"/>
      <c r="C78" s="273"/>
      <c r="D78" s="273"/>
      <c r="E78" s="273"/>
      <c r="F78" s="273"/>
      <c r="G78" s="16">
        <v>70</v>
      </c>
      <c r="H78" s="34">
        <f>SUM(H79:H83)</f>
        <v>94297196</v>
      </c>
      <c r="I78" s="34">
        <f>SUM(I79:I83)</f>
        <v>95998078</v>
      </c>
    </row>
    <row r="79" spans="1:9" ht="12.75" customHeight="1" x14ac:dyDescent="0.2">
      <c r="A79" s="272" t="s">
        <v>64</v>
      </c>
      <c r="B79" s="272"/>
      <c r="C79" s="272"/>
      <c r="D79" s="272"/>
      <c r="E79" s="272"/>
      <c r="F79" s="272"/>
      <c r="G79" s="15">
        <v>71</v>
      </c>
      <c r="H79" s="33">
        <v>83601061</v>
      </c>
      <c r="I79" s="33">
        <v>83601061</v>
      </c>
    </row>
    <row r="80" spans="1:9" ht="12.75" customHeight="1" x14ac:dyDescent="0.2">
      <c r="A80" s="272" t="s">
        <v>65</v>
      </c>
      <c r="B80" s="272"/>
      <c r="C80" s="272"/>
      <c r="D80" s="272"/>
      <c r="E80" s="272"/>
      <c r="F80" s="272"/>
      <c r="G80" s="15">
        <v>72</v>
      </c>
      <c r="H80" s="33">
        <v>96815284</v>
      </c>
      <c r="I80" s="33">
        <v>136815284</v>
      </c>
    </row>
    <row r="81" spans="1:9" ht="12.75" customHeight="1" x14ac:dyDescent="0.2">
      <c r="A81" s="272" t="s">
        <v>66</v>
      </c>
      <c r="B81" s="272"/>
      <c r="C81" s="272"/>
      <c r="D81" s="272"/>
      <c r="E81" s="272"/>
      <c r="F81" s="272"/>
      <c r="G81" s="15">
        <v>73</v>
      </c>
      <c r="H81" s="33">
        <v>-86119149</v>
      </c>
      <c r="I81" s="33">
        <v>-124418267</v>
      </c>
    </row>
    <row r="82" spans="1:9" ht="12.75" customHeight="1" x14ac:dyDescent="0.2">
      <c r="A82" s="272" t="s">
        <v>67</v>
      </c>
      <c r="B82" s="272"/>
      <c r="C82" s="272"/>
      <c r="D82" s="272"/>
      <c r="E82" s="272"/>
      <c r="F82" s="272"/>
      <c r="G82" s="15">
        <v>74</v>
      </c>
      <c r="H82" s="33">
        <v>0</v>
      </c>
      <c r="I82" s="33">
        <v>0</v>
      </c>
    </row>
    <row r="83" spans="1:9" ht="12.75" customHeight="1" x14ac:dyDescent="0.2">
      <c r="A83" s="272" t="s">
        <v>68</v>
      </c>
      <c r="B83" s="272"/>
      <c r="C83" s="272"/>
      <c r="D83" s="272"/>
      <c r="E83" s="272"/>
      <c r="F83" s="272"/>
      <c r="G83" s="15">
        <v>75</v>
      </c>
      <c r="H83" s="33">
        <v>0</v>
      </c>
      <c r="I83" s="33">
        <v>0</v>
      </c>
    </row>
    <row r="84" spans="1:9" ht="12.75" customHeight="1" x14ac:dyDescent="0.2">
      <c r="A84" s="290" t="s">
        <v>69</v>
      </c>
      <c r="B84" s="290"/>
      <c r="C84" s="290"/>
      <c r="D84" s="290"/>
      <c r="E84" s="290"/>
      <c r="F84" s="290"/>
      <c r="G84" s="115">
        <v>76</v>
      </c>
      <c r="H84" s="33">
        <v>0</v>
      </c>
      <c r="I84" s="33">
        <v>0</v>
      </c>
    </row>
    <row r="85" spans="1:9" ht="12.75" customHeight="1" x14ac:dyDescent="0.2">
      <c r="A85" s="273" t="s">
        <v>70</v>
      </c>
      <c r="B85" s="273"/>
      <c r="C85" s="273"/>
      <c r="D85" s="273"/>
      <c r="E85" s="273"/>
      <c r="F85" s="273"/>
      <c r="G85" s="16">
        <v>77</v>
      </c>
      <c r="H85" s="34">
        <f>H86+H87+H88</f>
        <v>905282</v>
      </c>
      <c r="I85" s="34">
        <f>I86+I87+I88</f>
        <v>61474</v>
      </c>
    </row>
    <row r="86" spans="1:9" ht="12.75" customHeight="1" x14ac:dyDescent="0.2">
      <c r="A86" s="272" t="s">
        <v>71</v>
      </c>
      <c r="B86" s="272"/>
      <c r="C86" s="272"/>
      <c r="D86" s="272"/>
      <c r="E86" s="272"/>
      <c r="F86" s="272"/>
      <c r="G86" s="15">
        <v>78</v>
      </c>
      <c r="H86" s="33">
        <v>905282</v>
      </c>
      <c r="I86" s="33">
        <v>61474</v>
      </c>
    </row>
    <row r="87" spans="1:9" ht="12.75" customHeight="1" x14ac:dyDescent="0.2">
      <c r="A87" s="272" t="s">
        <v>72</v>
      </c>
      <c r="B87" s="272"/>
      <c r="C87" s="272"/>
      <c r="D87" s="272"/>
      <c r="E87" s="272"/>
      <c r="F87" s="272"/>
      <c r="G87" s="15">
        <v>79</v>
      </c>
      <c r="H87" s="33">
        <v>0</v>
      </c>
      <c r="I87" s="33">
        <v>0</v>
      </c>
    </row>
    <row r="88" spans="1:9" ht="12.75" customHeight="1" x14ac:dyDescent="0.2">
      <c r="A88" s="272" t="s">
        <v>73</v>
      </c>
      <c r="B88" s="272"/>
      <c r="C88" s="272"/>
      <c r="D88" s="272"/>
      <c r="E88" s="272"/>
      <c r="F88" s="272"/>
      <c r="G88" s="15">
        <v>80</v>
      </c>
      <c r="H88" s="33">
        <v>0</v>
      </c>
      <c r="I88" s="33">
        <v>0</v>
      </c>
    </row>
    <row r="89" spans="1:9" ht="12.75" customHeight="1" x14ac:dyDescent="0.2">
      <c r="A89" s="273" t="s">
        <v>74</v>
      </c>
      <c r="B89" s="273"/>
      <c r="C89" s="273"/>
      <c r="D89" s="273"/>
      <c r="E89" s="273"/>
      <c r="F89" s="273"/>
      <c r="G89" s="16">
        <v>81</v>
      </c>
      <c r="H89" s="34">
        <f>H90-H91</f>
        <v>348674430</v>
      </c>
      <c r="I89" s="34">
        <f>I90-I91</f>
        <v>430206412</v>
      </c>
    </row>
    <row r="90" spans="1:9" ht="12.75" customHeight="1" x14ac:dyDescent="0.2">
      <c r="A90" s="272" t="s">
        <v>75</v>
      </c>
      <c r="B90" s="272"/>
      <c r="C90" s="272"/>
      <c r="D90" s="272"/>
      <c r="E90" s="272"/>
      <c r="F90" s="272"/>
      <c r="G90" s="15">
        <v>82</v>
      </c>
      <c r="H90" s="33">
        <v>348674430</v>
      </c>
      <c r="I90" s="33">
        <v>430206412</v>
      </c>
    </row>
    <row r="91" spans="1:9" ht="12.75" customHeight="1" x14ac:dyDescent="0.2">
      <c r="A91" s="272" t="s">
        <v>76</v>
      </c>
      <c r="B91" s="272"/>
      <c r="C91" s="272"/>
      <c r="D91" s="272"/>
      <c r="E91" s="272"/>
      <c r="F91" s="272"/>
      <c r="G91" s="15">
        <v>83</v>
      </c>
      <c r="H91" s="33">
        <v>0</v>
      </c>
      <c r="I91" s="33">
        <v>0</v>
      </c>
    </row>
    <row r="92" spans="1:9" ht="12.75" customHeight="1" x14ac:dyDescent="0.2">
      <c r="A92" s="273" t="s">
        <v>77</v>
      </c>
      <c r="B92" s="273"/>
      <c r="C92" s="273"/>
      <c r="D92" s="273"/>
      <c r="E92" s="273"/>
      <c r="F92" s="273"/>
      <c r="G92" s="16">
        <v>84</v>
      </c>
      <c r="H92" s="34">
        <f>H93-H94</f>
        <v>235337282</v>
      </c>
      <c r="I92" s="34">
        <f>I93-I94</f>
        <v>284535940</v>
      </c>
    </row>
    <row r="93" spans="1:9" ht="12.75" customHeight="1" x14ac:dyDescent="0.2">
      <c r="A93" s="272" t="s">
        <v>78</v>
      </c>
      <c r="B93" s="272"/>
      <c r="C93" s="272"/>
      <c r="D93" s="272"/>
      <c r="E93" s="272"/>
      <c r="F93" s="272"/>
      <c r="G93" s="15">
        <v>85</v>
      </c>
      <c r="H93" s="33">
        <v>235337282</v>
      </c>
      <c r="I93" s="33">
        <v>284535940</v>
      </c>
    </row>
    <row r="94" spans="1:9" ht="12.75" customHeight="1" x14ac:dyDescent="0.2">
      <c r="A94" s="272" t="s">
        <v>79</v>
      </c>
      <c r="B94" s="272"/>
      <c r="C94" s="272"/>
      <c r="D94" s="272"/>
      <c r="E94" s="272"/>
      <c r="F94" s="272"/>
      <c r="G94" s="15">
        <v>86</v>
      </c>
      <c r="H94" s="33">
        <v>0</v>
      </c>
      <c r="I94" s="33">
        <v>0</v>
      </c>
    </row>
    <row r="95" spans="1:9" ht="12.75" customHeight="1" x14ac:dyDescent="0.2">
      <c r="A95" s="272" t="s">
        <v>80</v>
      </c>
      <c r="B95" s="272"/>
      <c r="C95" s="272"/>
      <c r="D95" s="272"/>
      <c r="E95" s="272"/>
      <c r="F95" s="272"/>
      <c r="G95" s="15">
        <v>87</v>
      </c>
      <c r="H95" s="33">
        <v>401993065</v>
      </c>
      <c r="I95" s="33">
        <v>731023213</v>
      </c>
    </row>
    <row r="96" spans="1:9" ht="12.75" customHeight="1" x14ac:dyDescent="0.2">
      <c r="A96" s="274" t="s">
        <v>385</v>
      </c>
      <c r="B96" s="274"/>
      <c r="C96" s="274"/>
      <c r="D96" s="274"/>
      <c r="E96" s="274"/>
      <c r="F96" s="274"/>
      <c r="G96" s="16">
        <v>88</v>
      </c>
      <c r="H96" s="34">
        <f>SUM(H97:H102)</f>
        <v>127787632</v>
      </c>
      <c r="I96" s="34">
        <f>SUM(I97:I102)</f>
        <v>125529523</v>
      </c>
    </row>
    <row r="97" spans="1:9" ht="12.75" customHeight="1" x14ac:dyDescent="0.2">
      <c r="A97" s="272" t="s">
        <v>81</v>
      </c>
      <c r="B97" s="272"/>
      <c r="C97" s="272"/>
      <c r="D97" s="272"/>
      <c r="E97" s="272"/>
      <c r="F97" s="272"/>
      <c r="G97" s="15">
        <v>89</v>
      </c>
      <c r="H97" s="33">
        <v>10114484</v>
      </c>
      <c r="I97" s="33">
        <v>13875517</v>
      </c>
    </row>
    <row r="98" spans="1:9" ht="12.75" customHeight="1" x14ac:dyDescent="0.2">
      <c r="A98" s="272" t="s">
        <v>82</v>
      </c>
      <c r="B98" s="272"/>
      <c r="C98" s="272"/>
      <c r="D98" s="272"/>
      <c r="E98" s="272"/>
      <c r="F98" s="272"/>
      <c r="G98" s="15">
        <v>90</v>
      </c>
      <c r="H98" s="33">
        <v>0</v>
      </c>
      <c r="I98" s="33">
        <v>0</v>
      </c>
    </row>
    <row r="99" spans="1:9" ht="12.75" customHeight="1" x14ac:dyDescent="0.2">
      <c r="A99" s="272" t="s">
        <v>83</v>
      </c>
      <c r="B99" s="272"/>
      <c r="C99" s="272"/>
      <c r="D99" s="272"/>
      <c r="E99" s="272"/>
      <c r="F99" s="272"/>
      <c r="G99" s="15">
        <v>91</v>
      </c>
      <c r="H99" s="33">
        <v>67197172</v>
      </c>
      <c r="I99" s="33">
        <v>51607209</v>
      </c>
    </row>
    <row r="100" spans="1:9" ht="12.75" customHeight="1" x14ac:dyDescent="0.2">
      <c r="A100" s="272" t="s">
        <v>84</v>
      </c>
      <c r="B100" s="272"/>
      <c r="C100" s="272"/>
      <c r="D100" s="272"/>
      <c r="E100" s="272"/>
      <c r="F100" s="272"/>
      <c r="G100" s="15">
        <v>92</v>
      </c>
      <c r="H100" s="33">
        <v>0</v>
      </c>
      <c r="I100" s="33">
        <v>0</v>
      </c>
    </row>
    <row r="101" spans="1:9" ht="12.75" customHeight="1" x14ac:dyDescent="0.2">
      <c r="A101" s="272" t="s">
        <v>85</v>
      </c>
      <c r="B101" s="272"/>
      <c r="C101" s="272"/>
      <c r="D101" s="272"/>
      <c r="E101" s="272"/>
      <c r="F101" s="272"/>
      <c r="G101" s="15">
        <v>93</v>
      </c>
      <c r="H101" s="33">
        <v>0</v>
      </c>
      <c r="I101" s="33">
        <v>0</v>
      </c>
    </row>
    <row r="102" spans="1:9" ht="12.75" customHeight="1" x14ac:dyDescent="0.2">
      <c r="A102" s="272" t="s">
        <v>86</v>
      </c>
      <c r="B102" s="272"/>
      <c r="C102" s="272"/>
      <c r="D102" s="272"/>
      <c r="E102" s="272"/>
      <c r="F102" s="272"/>
      <c r="G102" s="15">
        <v>94</v>
      </c>
      <c r="H102" s="33">
        <v>50475976</v>
      </c>
      <c r="I102" s="33">
        <v>60046797</v>
      </c>
    </row>
    <row r="103" spans="1:9" ht="12.75" customHeight="1" x14ac:dyDescent="0.2">
      <c r="A103" s="274" t="s">
        <v>386</v>
      </c>
      <c r="B103" s="274"/>
      <c r="C103" s="274"/>
      <c r="D103" s="274"/>
      <c r="E103" s="274"/>
      <c r="F103" s="274"/>
      <c r="G103" s="16">
        <v>95</v>
      </c>
      <c r="H103" s="34">
        <f>SUM(H104:H114)</f>
        <v>2281608369</v>
      </c>
      <c r="I103" s="34">
        <f>SUM(I104:I114)</f>
        <v>2546866358</v>
      </c>
    </row>
    <row r="104" spans="1:9" ht="12.75" customHeight="1" x14ac:dyDescent="0.2">
      <c r="A104" s="272" t="s">
        <v>87</v>
      </c>
      <c r="B104" s="272"/>
      <c r="C104" s="272"/>
      <c r="D104" s="272"/>
      <c r="E104" s="272"/>
      <c r="F104" s="272"/>
      <c r="G104" s="15">
        <v>96</v>
      </c>
      <c r="H104" s="33">
        <v>0</v>
      </c>
      <c r="I104" s="33">
        <v>0</v>
      </c>
    </row>
    <row r="105" spans="1:9" ht="24.6" customHeight="1" x14ac:dyDescent="0.2">
      <c r="A105" s="272" t="s">
        <v>88</v>
      </c>
      <c r="B105" s="272"/>
      <c r="C105" s="272"/>
      <c r="D105" s="272"/>
      <c r="E105" s="272"/>
      <c r="F105" s="272"/>
      <c r="G105" s="15">
        <v>97</v>
      </c>
      <c r="H105" s="33">
        <v>0</v>
      </c>
      <c r="I105" s="33">
        <v>0</v>
      </c>
    </row>
    <row r="106" spans="1:9" ht="12.75" customHeight="1" x14ac:dyDescent="0.2">
      <c r="A106" s="272" t="s">
        <v>89</v>
      </c>
      <c r="B106" s="272"/>
      <c r="C106" s="272"/>
      <c r="D106" s="272"/>
      <c r="E106" s="272"/>
      <c r="F106" s="272"/>
      <c r="G106" s="15">
        <v>98</v>
      </c>
      <c r="H106" s="33">
        <v>0</v>
      </c>
      <c r="I106" s="33">
        <v>0</v>
      </c>
    </row>
    <row r="107" spans="1:9" ht="21.6" customHeight="1" x14ac:dyDescent="0.2">
      <c r="A107" s="272" t="s">
        <v>90</v>
      </c>
      <c r="B107" s="272"/>
      <c r="C107" s="272"/>
      <c r="D107" s="272"/>
      <c r="E107" s="272"/>
      <c r="F107" s="272"/>
      <c r="G107" s="15">
        <v>99</v>
      </c>
      <c r="H107" s="33">
        <v>0</v>
      </c>
      <c r="I107" s="33">
        <v>0</v>
      </c>
    </row>
    <row r="108" spans="1:9" ht="12.75" customHeight="1" x14ac:dyDescent="0.2">
      <c r="A108" s="272" t="s">
        <v>91</v>
      </c>
      <c r="B108" s="272"/>
      <c r="C108" s="272"/>
      <c r="D108" s="272"/>
      <c r="E108" s="272"/>
      <c r="F108" s="272"/>
      <c r="G108" s="15">
        <v>100</v>
      </c>
      <c r="H108" s="33">
        <v>8943000</v>
      </c>
      <c r="I108" s="33">
        <v>2652000</v>
      </c>
    </row>
    <row r="109" spans="1:9" ht="12.75" customHeight="1" x14ac:dyDescent="0.2">
      <c r="A109" s="272" t="s">
        <v>92</v>
      </c>
      <c r="B109" s="272"/>
      <c r="C109" s="272"/>
      <c r="D109" s="272"/>
      <c r="E109" s="272"/>
      <c r="F109" s="272"/>
      <c r="G109" s="15">
        <v>101</v>
      </c>
      <c r="H109" s="33">
        <v>2198942318</v>
      </c>
      <c r="I109" s="33">
        <v>2443662677</v>
      </c>
    </row>
    <row r="110" spans="1:9" ht="12.75" customHeight="1" x14ac:dyDescent="0.2">
      <c r="A110" s="272" t="s">
        <v>93</v>
      </c>
      <c r="B110" s="272"/>
      <c r="C110" s="272"/>
      <c r="D110" s="272"/>
      <c r="E110" s="272"/>
      <c r="F110" s="272"/>
      <c r="G110" s="15">
        <v>102</v>
      </c>
      <c r="H110" s="33">
        <v>0</v>
      </c>
      <c r="I110" s="33">
        <v>0</v>
      </c>
    </row>
    <row r="111" spans="1:9" ht="12.75" customHeight="1" x14ac:dyDescent="0.2">
      <c r="A111" s="272" t="s">
        <v>94</v>
      </c>
      <c r="B111" s="272"/>
      <c r="C111" s="272"/>
      <c r="D111" s="272"/>
      <c r="E111" s="272"/>
      <c r="F111" s="272"/>
      <c r="G111" s="15">
        <v>103</v>
      </c>
      <c r="H111" s="33">
        <v>0</v>
      </c>
      <c r="I111" s="33">
        <v>0</v>
      </c>
    </row>
    <row r="112" spans="1:9" ht="12.75" customHeight="1" x14ac:dyDescent="0.2">
      <c r="A112" s="272" t="s">
        <v>95</v>
      </c>
      <c r="B112" s="272"/>
      <c r="C112" s="272"/>
      <c r="D112" s="272"/>
      <c r="E112" s="272"/>
      <c r="F112" s="272"/>
      <c r="G112" s="15">
        <v>104</v>
      </c>
      <c r="H112" s="33">
        <v>0</v>
      </c>
      <c r="I112" s="33">
        <v>0</v>
      </c>
    </row>
    <row r="113" spans="1:9" ht="12.75" customHeight="1" x14ac:dyDescent="0.2">
      <c r="A113" s="272" t="s">
        <v>96</v>
      </c>
      <c r="B113" s="272"/>
      <c r="C113" s="272"/>
      <c r="D113" s="272"/>
      <c r="E113" s="272"/>
      <c r="F113" s="272"/>
      <c r="G113" s="15">
        <v>105</v>
      </c>
      <c r="H113" s="33">
        <v>5161574</v>
      </c>
      <c r="I113" s="33">
        <v>37505640</v>
      </c>
    </row>
    <row r="114" spans="1:9" ht="12.75" customHeight="1" x14ac:dyDescent="0.2">
      <c r="A114" s="272" t="s">
        <v>97</v>
      </c>
      <c r="B114" s="272"/>
      <c r="C114" s="272"/>
      <c r="D114" s="272"/>
      <c r="E114" s="272"/>
      <c r="F114" s="272"/>
      <c r="G114" s="15">
        <v>106</v>
      </c>
      <c r="H114" s="33">
        <v>68561477</v>
      </c>
      <c r="I114" s="33">
        <v>63046041</v>
      </c>
    </row>
    <row r="115" spans="1:9" ht="12.75" customHeight="1" x14ac:dyDescent="0.2">
      <c r="A115" s="274" t="s">
        <v>387</v>
      </c>
      <c r="B115" s="274"/>
      <c r="C115" s="274"/>
      <c r="D115" s="274"/>
      <c r="E115" s="274"/>
      <c r="F115" s="274"/>
      <c r="G115" s="16">
        <v>107</v>
      </c>
      <c r="H115" s="34">
        <f>SUM(H116:H129)</f>
        <v>424603584</v>
      </c>
      <c r="I115" s="34">
        <f>SUM(I116:I129)</f>
        <v>526341998</v>
      </c>
    </row>
    <row r="116" spans="1:9" ht="12.75" customHeight="1" x14ac:dyDescent="0.2">
      <c r="A116" s="272" t="s">
        <v>87</v>
      </c>
      <c r="B116" s="272"/>
      <c r="C116" s="272"/>
      <c r="D116" s="272"/>
      <c r="E116" s="272"/>
      <c r="F116" s="272"/>
      <c r="G116" s="15">
        <v>108</v>
      </c>
      <c r="H116" s="33">
        <v>10277</v>
      </c>
      <c r="I116" s="33">
        <v>23725</v>
      </c>
    </row>
    <row r="117" spans="1:9" ht="22.35" customHeight="1" x14ac:dyDescent="0.2">
      <c r="A117" s="272" t="s">
        <v>88</v>
      </c>
      <c r="B117" s="272"/>
      <c r="C117" s="272"/>
      <c r="D117" s="272"/>
      <c r="E117" s="272"/>
      <c r="F117" s="272"/>
      <c r="G117" s="15">
        <v>109</v>
      </c>
      <c r="H117" s="33">
        <v>0</v>
      </c>
      <c r="I117" s="33">
        <v>0</v>
      </c>
    </row>
    <row r="118" spans="1:9" ht="12.75" customHeight="1" x14ac:dyDescent="0.2">
      <c r="A118" s="272" t="s">
        <v>89</v>
      </c>
      <c r="B118" s="272"/>
      <c r="C118" s="272"/>
      <c r="D118" s="272"/>
      <c r="E118" s="272"/>
      <c r="F118" s="272"/>
      <c r="G118" s="15">
        <v>110</v>
      </c>
      <c r="H118" s="33">
        <v>0</v>
      </c>
      <c r="I118" s="33">
        <v>0</v>
      </c>
    </row>
    <row r="119" spans="1:9" ht="23.45" customHeight="1" x14ac:dyDescent="0.2">
      <c r="A119" s="272" t="s">
        <v>90</v>
      </c>
      <c r="B119" s="272"/>
      <c r="C119" s="272"/>
      <c r="D119" s="272"/>
      <c r="E119" s="272"/>
      <c r="F119" s="272"/>
      <c r="G119" s="15">
        <v>111</v>
      </c>
      <c r="H119" s="33">
        <v>0</v>
      </c>
      <c r="I119" s="33">
        <v>0</v>
      </c>
    </row>
    <row r="120" spans="1:9" ht="12.75" customHeight="1" x14ac:dyDescent="0.2">
      <c r="A120" s="272" t="s">
        <v>91</v>
      </c>
      <c r="B120" s="272"/>
      <c r="C120" s="272"/>
      <c r="D120" s="272"/>
      <c r="E120" s="272"/>
      <c r="F120" s="272"/>
      <c r="G120" s="15">
        <v>112</v>
      </c>
      <c r="H120" s="33">
        <v>103000</v>
      </c>
      <c r="I120" s="33">
        <v>2755000</v>
      </c>
    </row>
    <row r="121" spans="1:9" ht="12.75" customHeight="1" x14ac:dyDescent="0.2">
      <c r="A121" s="272" t="s">
        <v>92</v>
      </c>
      <c r="B121" s="272"/>
      <c r="C121" s="272"/>
      <c r="D121" s="272"/>
      <c r="E121" s="272"/>
      <c r="F121" s="272"/>
      <c r="G121" s="15">
        <v>113</v>
      </c>
      <c r="H121" s="33">
        <v>227143740</v>
      </c>
      <c r="I121" s="33">
        <v>285262246</v>
      </c>
    </row>
    <row r="122" spans="1:9" ht="12.75" customHeight="1" x14ac:dyDescent="0.2">
      <c r="A122" s="272" t="s">
        <v>93</v>
      </c>
      <c r="B122" s="272"/>
      <c r="C122" s="272"/>
      <c r="D122" s="272"/>
      <c r="E122" s="272"/>
      <c r="F122" s="272"/>
      <c r="G122" s="15">
        <v>114</v>
      </c>
      <c r="H122" s="33">
        <v>38933044</v>
      </c>
      <c r="I122" s="33">
        <v>38363694</v>
      </c>
    </row>
    <row r="123" spans="1:9" ht="12.75" customHeight="1" x14ac:dyDescent="0.2">
      <c r="A123" s="272" t="s">
        <v>94</v>
      </c>
      <c r="B123" s="272"/>
      <c r="C123" s="272"/>
      <c r="D123" s="272"/>
      <c r="E123" s="272"/>
      <c r="F123" s="272"/>
      <c r="G123" s="15">
        <v>115</v>
      </c>
      <c r="H123" s="33">
        <v>112880125</v>
      </c>
      <c r="I123" s="33">
        <v>145722270</v>
      </c>
    </row>
    <row r="124" spans="1:9" x14ac:dyDescent="0.2">
      <c r="A124" s="272" t="s">
        <v>95</v>
      </c>
      <c r="B124" s="272"/>
      <c r="C124" s="272"/>
      <c r="D124" s="272"/>
      <c r="E124" s="272"/>
      <c r="F124" s="272"/>
      <c r="G124" s="15">
        <v>116</v>
      </c>
      <c r="H124" s="33">
        <v>0</v>
      </c>
      <c r="I124" s="33">
        <v>0</v>
      </c>
    </row>
    <row r="125" spans="1:9" x14ac:dyDescent="0.2">
      <c r="A125" s="272" t="s">
        <v>98</v>
      </c>
      <c r="B125" s="272"/>
      <c r="C125" s="272"/>
      <c r="D125" s="272"/>
      <c r="E125" s="272"/>
      <c r="F125" s="272"/>
      <c r="G125" s="15">
        <v>117</v>
      </c>
      <c r="H125" s="33">
        <v>28375076</v>
      </c>
      <c r="I125" s="33">
        <v>29133042</v>
      </c>
    </row>
    <row r="126" spans="1:9" x14ac:dyDescent="0.2">
      <c r="A126" s="272" t="s">
        <v>99</v>
      </c>
      <c r="B126" s="272"/>
      <c r="C126" s="272"/>
      <c r="D126" s="272"/>
      <c r="E126" s="272"/>
      <c r="F126" s="272"/>
      <c r="G126" s="15">
        <v>118</v>
      </c>
      <c r="H126" s="33">
        <v>11768990</v>
      </c>
      <c r="I126" s="33">
        <v>12309349</v>
      </c>
    </row>
    <row r="127" spans="1:9" x14ac:dyDescent="0.2">
      <c r="A127" s="272" t="s">
        <v>100</v>
      </c>
      <c r="B127" s="272"/>
      <c r="C127" s="272"/>
      <c r="D127" s="272"/>
      <c r="E127" s="272"/>
      <c r="F127" s="272"/>
      <c r="G127" s="15">
        <v>119</v>
      </c>
      <c r="H127" s="33">
        <v>250516</v>
      </c>
      <c r="I127" s="33">
        <v>389276</v>
      </c>
    </row>
    <row r="128" spans="1:9" x14ac:dyDescent="0.2">
      <c r="A128" s="272" t="s">
        <v>101</v>
      </c>
      <c r="B128" s="272"/>
      <c r="C128" s="272"/>
      <c r="D128" s="272"/>
      <c r="E128" s="272"/>
      <c r="F128" s="272"/>
      <c r="G128" s="15">
        <v>120</v>
      </c>
      <c r="H128" s="33">
        <v>0</v>
      </c>
      <c r="I128" s="33">
        <v>0</v>
      </c>
    </row>
    <row r="129" spans="1:9" x14ac:dyDescent="0.2">
      <c r="A129" s="272" t="s">
        <v>102</v>
      </c>
      <c r="B129" s="272"/>
      <c r="C129" s="272"/>
      <c r="D129" s="272"/>
      <c r="E129" s="272"/>
      <c r="F129" s="272"/>
      <c r="G129" s="15">
        <v>121</v>
      </c>
      <c r="H129" s="33">
        <v>5138816</v>
      </c>
      <c r="I129" s="33">
        <v>12383396</v>
      </c>
    </row>
    <row r="130" spans="1:9" ht="22.35" customHeight="1" x14ac:dyDescent="0.2">
      <c r="A130" s="289" t="s">
        <v>103</v>
      </c>
      <c r="B130" s="289"/>
      <c r="C130" s="289"/>
      <c r="D130" s="289"/>
      <c r="E130" s="289"/>
      <c r="F130" s="289"/>
      <c r="G130" s="15">
        <v>122</v>
      </c>
      <c r="H130" s="33">
        <v>76413153</v>
      </c>
      <c r="I130" s="33">
        <v>77494945</v>
      </c>
    </row>
    <row r="131" spans="1:9" x14ac:dyDescent="0.2">
      <c r="A131" s="274" t="s">
        <v>388</v>
      </c>
      <c r="B131" s="274"/>
      <c r="C131" s="274"/>
      <c r="D131" s="274"/>
      <c r="E131" s="274"/>
      <c r="F131" s="274"/>
      <c r="G131" s="16">
        <v>123</v>
      </c>
      <c r="H131" s="34">
        <f>H75+H96+H103+H115+H130</f>
        <v>5668945486</v>
      </c>
      <c r="I131" s="34">
        <f>I75+I96+I103+I115+I130</f>
        <v>6495302583</v>
      </c>
    </row>
    <row r="132" spans="1:9" x14ac:dyDescent="0.2">
      <c r="A132" s="289" t="s">
        <v>104</v>
      </c>
      <c r="B132" s="289"/>
      <c r="C132" s="289"/>
      <c r="D132" s="289"/>
      <c r="E132" s="289"/>
      <c r="F132" s="289"/>
      <c r="G132" s="15">
        <v>124</v>
      </c>
      <c r="H132" s="196">
        <v>58014172</v>
      </c>
      <c r="I132" s="33">
        <v>54355927</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topLeftCell="A76" zoomScaleNormal="100" zoomScaleSheetLayoutView="110" workbookViewId="0">
      <selection activeCell="H105" sqref="H105"/>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312" t="s">
        <v>106</v>
      </c>
      <c r="B1" s="313"/>
      <c r="C1" s="313"/>
      <c r="D1" s="313"/>
      <c r="E1" s="313"/>
      <c r="F1" s="313"/>
      <c r="G1" s="313"/>
      <c r="H1" s="313"/>
      <c r="I1" s="313"/>
      <c r="J1" s="116"/>
      <c r="K1" s="116"/>
    </row>
    <row r="2" spans="1:11" x14ac:dyDescent="0.2">
      <c r="A2" s="311" t="s">
        <v>592</v>
      </c>
      <c r="B2" s="278"/>
      <c r="C2" s="278"/>
      <c r="D2" s="278"/>
      <c r="E2" s="278"/>
      <c r="F2" s="278"/>
      <c r="G2" s="278"/>
      <c r="H2" s="278"/>
      <c r="I2" s="278"/>
      <c r="J2" s="116"/>
      <c r="K2" s="116"/>
    </row>
    <row r="3" spans="1:11" x14ac:dyDescent="0.2">
      <c r="A3" s="299" t="s">
        <v>355</v>
      </c>
      <c r="B3" s="300"/>
      <c r="C3" s="300"/>
      <c r="D3" s="300"/>
      <c r="E3" s="300"/>
      <c r="F3" s="300"/>
      <c r="G3" s="300"/>
      <c r="H3" s="300"/>
      <c r="I3" s="300"/>
      <c r="J3" s="301"/>
      <c r="K3" s="301"/>
    </row>
    <row r="4" spans="1:11" x14ac:dyDescent="0.2">
      <c r="A4" s="302" t="s">
        <v>591</v>
      </c>
      <c r="B4" s="303"/>
      <c r="C4" s="303"/>
      <c r="D4" s="303"/>
      <c r="E4" s="303"/>
      <c r="F4" s="303"/>
      <c r="G4" s="303"/>
      <c r="H4" s="303"/>
      <c r="I4" s="303"/>
      <c r="J4" s="304"/>
      <c r="K4" s="304"/>
    </row>
    <row r="5" spans="1:11" ht="22.35" customHeight="1" x14ac:dyDescent="0.2">
      <c r="A5" s="296" t="s">
        <v>2</v>
      </c>
      <c r="B5" s="287"/>
      <c r="C5" s="287"/>
      <c r="D5" s="287"/>
      <c r="E5" s="287"/>
      <c r="F5" s="287"/>
      <c r="G5" s="296" t="s">
        <v>107</v>
      </c>
      <c r="H5" s="297" t="s">
        <v>380</v>
      </c>
      <c r="I5" s="298"/>
      <c r="J5" s="297" t="s">
        <v>347</v>
      </c>
      <c r="K5" s="298"/>
    </row>
    <row r="6" spans="1:11" x14ac:dyDescent="0.2">
      <c r="A6" s="287"/>
      <c r="B6" s="287"/>
      <c r="C6" s="287"/>
      <c r="D6" s="287"/>
      <c r="E6" s="287"/>
      <c r="F6" s="287"/>
      <c r="G6" s="287"/>
      <c r="H6" s="19" t="s">
        <v>370</v>
      </c>
      <c r="I6" s="19" t="s">
        <v>371</v>
      </c>
      <c r="J6" s="19" t="s">
        <v>370</v>
      </c>
      <c r="K6" s="19" t="s">
        <v>371</v>
      </c>
    </row>
    <row r="7" spans="1:11" x14ac:dyDescent="0.2">
      <c r="A7" s="307">
        <v>1</v>
      </c>
      <c r="B7" s="285"/>
      <c r="C7" s="285"/>
      <c r="D7" s="285"/>
      <c r="E7" s="285"/>
      <c r="F7" s="285"/>
      <c r="G7" s="18">
        <v>2</v>
      </c>
      <c r="H7" s="19">
        <v>3</v>
      </c>
      <c r="I7" s="19">
        <v>4</v>
      </c>
      <c r="J7" s="19">
        <v>5</v>
      </c>
      <c r="K7" s="19">
        <v>6</v>
      </c>
    </row>
    <row r="8" spans="1:11" x14ac:dyDescent="0.2">
      <c r="A8" s="308" t="s">
        <v>120</v>
      </c>
      <c r="B8" s="308"/>
      <c r="C8" s="308"/>
      <c r="D8" s="308"/>
      <c r="E8" s="308"/>
      <c r="F8" s="308"/>
      <c r="G8" s="20">
        <v>125</v>
      </c>
      <c r="H8" s="37">
        <f>SUM(H9:H13)</f>
        <v>1982740515</v>
      </c>
      <c r="I8" s="37">
        <f>SUM(I9:I13)</f>
        <v>113996414</v>
      </c>
      <c r="J8" s="37">
        <f>SUM(J9:J13)</f>
        <v>2207678790</v>
      </c>
      <c r="K8" s="37">
        <f>SUM(K9:K13)</f>
        <v>167938092</v>
      </c>
    </row>
    <row r="9" spans="1:11" x14ac:dyDescent="0.2">
      <c r="A9" s="272" t="s">
        <v>121</v>
      </c>
      <c r="B9" s="272"/>
      <c r="C9" s="272"/>
      <c r="D9" s="272"/>
      <c r="E9" s="272"/>
      <c r="F9" s="272"/>
      <c r="G9" s="15">
        <v>126</v>
      </c>
      <c r="H9" s="33">
        <v>0</v>
      </c>
      <c r="I9" s="33">
        <v>0</v>
      </c>
      <c r="J9" s="33">
        <v>0</v>
      </c>
      <c r="K9" s="33">
        <v>0</v>
      </c>
    </row>
    <row r="10" spans="1:11" x14ac:dyDescent="0.2">
      <c r="A10" s="272" t="s">
        <v>122</v>
      </c>
      <c r="B10" s="272"/>
      <c r="C10" s="272"/>
      <c r="D10" s="272"/>
      <c r="E10" s="272"/>
      <c r="F10" s="272"/>
      <c r="G10" s="15">
        <v>127</v>
      </c>
      <c r="H10" s="33">
        <v>1961413631</v>
      </c>
      <c r="I10" s="33">
        <v>111729559</v>
      </c>
      <c r="J10" s="33">
        <v>2139319744</v>
      </c>
      <c r="K10" s="33">
        <v>121726773</v>
      </c>
    </row>
    <row r="11" spans="1:11" x14ac:dyDescent="0.2">
      <c r="A11" s="272" t="s">
        <v>123</v>
      </c>
      <c r="B11" s="272"/>
      <c r="C11" s="272"/>
      <c r="D11" s="272"/>
      <c r="E11" s="272"/>
      <c r="F11" s="272"/>
      <c r="G11" s="15">
        <v>128</v>
      </c>
      <c r="H11" s="33">
        <v>361270</v>
      </c>
      <c r="I11" s="33">
        <v>64541</v>
      </c>
      <c r="J11" s="33">
        <v>510082</v>
      </c>
      <c r="K11" s="33">
        <v>130838</v>
      </c>
    </row>
    <row r="12" spans="1:11" x14ac:dyDescent="0.2">
      <c r="A12" s="272" t="s">
        <v>124</v>
      </c>
      <c r="B12" s="272"/>
      <c r="C12" s="272"/>
      <c r="D12" s="272"/>
      <c r="E12" s="272"/>
      <c r="F12" s="272"/>
      <c r="G12" s="15">
        <v>129</v>
      </c>
      <c r="H12" s="33">
        <v>0</v>
      </c>
      <c r="I12" s="33">
        <v>0</v>
      </c>
      <c r="J12" s="33">
        <v>0</v>
      </c>
      <c r="K12" s="33">
        <v>0</v>
      </c>
    </row>
    <row r="13" spans="1:11" x14ac:dyDescent="0.2">
      <c r="A13" s="272" t="s">
        <v>125</v>
      </c>
      <c r="B13" s="272"/>
      <c r="C13" s="272"/>
      <c r="D13" s="272"/>
      <c r="E13" s="272"/>
      <c r="F13" s="272"/>
      <c r="G13" s="15">
        <v>130</v>
      </c>
      <c r="H13" s="33">
        <v>20965614</v>
      </c>
      <c r="I13" s="33">
        <v>2202314</v>
      </c>
      <c r="J13" s="33">
        <v>67848964</v>
      </c>
      <c r="K13" s="33">
        <v>46080481</v>
      </c>
    </row>
    <row r="14" spans="1:11" x14ac:dyDescent="0.2">
      <c r="A14" s="308" t="s">
        <v>126</v>
      </c>
      <c r="B14" s="308"/>
      <c r="C14" s="308"/>
      <c r="D14" s="308"/>
      <c r="E14" s="308"/>
      <c r="F14" s="308"/>
      <c r="G14" s="20">
        <v>131</v>
      </c>
      <c r="H14" s="37">
        <f>H15+H16+H20+H24+H25+H26+H29+H36</f>
        <v>1700488117</v>
      </c>
      <c r="I14" s="37">
        <f>I15+I16+I20+I24+I25+I26+I29+I36</f>
        <v>392369762</v>
      </c>
      <c r="J14" s="37">
        <f>J15+J16+J20+J24+J25+J26+J29+J36</f>
        <v>1913825576</v>
      </c>
      <c r="K14" s="37">
        <f>K15+K16+K20+K24+K25+K26+K29+K36</f>
        <v>397323979</v>
      </c>
    </row>
    <row r="15" spans="1:11" x14ac:dyDescent="0.2">
      <c r="A15" s="272" t="s">
        <v>108</v>
      </c>
      <c r="B15" s="272"/>
      <c r="C15" s="272"/>
      <c r="D15" s="272"/>
      <c r="E15" s="272"/>
      <c r="F15" s="272"/>
      <c r="G15" s="15">
        <v>132</v>
      </c>
      <c r="H15" s="33">
        <v>0</v>
      </c>
      <c r="I15" s="33">
        <v>0</v>
      </c>
      <c r="J15" s="33">
        <v>0</v>
      </c>
      <c r="K15" s="33">
        <v>0</v>
      </c>
    </row>
    <row r="16" spans="1:11" x14ac:dyDescent="0.2">
      <c r="A16" s="317" t="s">
        <v>127</v>
      </c>
      <c r="B16" s="317"/>
      <c r="C16" s="317"/>
      <c r="D16" s="317"/>
      <c r="E16" s="317"/>
      <c r="F16" s="317"/>
      <c r="G16" s="20">
        <v>133</v>
      </c>
      <c r="H16" s="37">
        <f>SUM(H17:H19)</f>
        <v>551752686</v>
      </c>
      <c r="I16" s="37">
        <f>SUM(I17:I19)</f>
        <v>88729723</v>
      </c>
      <c r="J16" s="37">
        <f>SUM(J17:J19)</f>
        <v>609249061</v>
      </c>
      <c r="K16" s="37">
        <f>SUM(K17:K19)</f>
        <v>86961846</v>
      </c>
    </row>
    <row r="17" spans="1:11" x14ac:dyDescent="0.2">
      <c r="A17" s="314" t="s">
        <v>128</v>
      </c>
      <c r="B17" s="314"/>
      <c r="C17" s="314"/>
      <c r="D17" s="314"/>
      <c r="E17" s="314"/>
      <c r="F17" s="314"/>
      <c r="G17" s="15">
        <v>134</v>
      </c>
      <c r="H17" s="33">
        <v>328353776</v>
      </c>
      <c r="I17" s="33">
        <v>37657433</v>
      </c>
      <c r="J17" s="33">
        <v>364623025</v>
      </c>
      <c r="K17" s="33">
        <v>40189925</v>
      </c>
    </row>
    <row r="18" spans="1:11" x14ac:dyDescent="0.2">
      <c r="A18" s="314" t="s">
        <v>129</v>
      </c>
      <c r="B18" s="314"/>
      <c r="C18" s="314"/>
      <c r="D18" s="314"/>
      <c r="E18" s="314"/>
      <c r="F18" s="314"/>
      <c r="G18" s="15">
        <v>135</v>
      </c>
      <c r="H18" s="33">
        <v>3380801</v>
      </c>
      <c r="I18" s="33">
        <v>219511</v>
      </c>
      <c r="J18" s="33">
        <v>4812122</v>
      </c>
      <c r="K18" s="33">
        <v>145550</v>
      </c>
    </row>
    <row r="19" spans="1:11" x14ac:dyDescent="0.2">
      <c r="A19" s="314" t="s">
        <v>130</v>
      </c>
      <c r="B19" s="314"/>
      <c r="C19" s="314"/>
      <c r="D19" s="314"/>
      <c r="E19" s="314"/>
      <c r="F19" s="314"/>
      <c r="G19" s="15">
        <v>136</v>
      </c>
      <c r="H19" s="33">
        <v>220018109</v>
      </c>
      <c r="I19" s="33">
        <v>50852779</v>
      </c>
      <c r="J19" s="33">
        <v>239813914</v>
      </c>
      <c r="K19" s="33">
        <v>46626371</v>
      </c>
    </row>
    <row r="20" spans="1:11" x14ac:dyDescent="0.2">
      <c r="A20" s="317" t="s">
        <v>131</v>
      </c>
      <c r="B20" s="317"/>
      <c r="C20" s="317"/>
      <c r="D20" s="317"/>
      <c r="E20" s="317"/>
      <c r="F20" s="317"/>
      <c r="G20" s="20">
        <v>137</v>
      </c>
      <c r="H20" s="37">
        <f>SUM(H21:H23)</f>
        <v>541614164</v>
      </c>
      <c r="I20" s="37">
        <f>SUM(I21:I23)</f>
        <v>128505560</v>
      </c>
      <c r="J20" s="37">
        <f>SUM(J21:J23)</f>
        <v>583409043</v>
      </c>
      <c r="K20" s="37">
        <f>SUM(K21:K23)</f>
        <v>98681099</v>
      </c>
    </row>
    <row r="21" spans="1:11" x14ac:dyDescent="0.2">
      <c r="A21" s="314" t="s">
        <v>109</v>
      </c>
      <c r="B21" s="314"/>
      <c r="C21" s="314"/>
      <c r="D21" s="314"/>
      <c r="E21" s="314"/>
      <c r="F21" s="314"/>
      <c r="G21" s="15">
        <v>138</v>
      </c>
      <c r="H21" s="33">
        <v>331594306</v>
      </c>
      <c r="I21" s="33">
        <v>81147676</v>
      </c>
      <c r="J21" s="33">
        <v>363407404</v>
      </c>
      <c r="K21" s="33">
        <v>67131213</v>
      </c>
    </row>
    <row r="22" spans="1:11" x14ac:dyDescent="0.2">
      <c r="A22" s="314" t="s">
        <v>110</v>
      </c>
      <c r="B22" s="314"/>
      <c r="C22" s="314"/>
      <c r="D22" s="314"/>
      <c r="E22" s="314"/>
      <c r="F22" s="314"/>
      <c r="G22" s="15">
        <v>139</v>
      </c>
      <c r="H22" s="33">
        <v>135326315</v>
      </c>
      <c r="I22" s="33">
        <v>29863758</v>
      </c>
      <c r="J22" s="33">
        <v>144444646</v>
      </c>
      <c r="K22" s="33">
        <v>18933389</v>
      </c>
    </row>
    <row r="23" spans="1:11" x14ac:dyDescent="0.2">
      <c r="A23" s="314" t="s">
        <v>111</v>
      </c>
      <c r="B23" s="314"/>
      <c r="C23" s="314"/>
      <c r="D23" s="314"/>
      <c r="E23" s="314"/>
      <c r="F23" s="314"/>
      <c r="G23" s="15">
        <v>140</v>
      </c>
      <c r="H23" s="33">
        <v>74693543</v>
      </c>
      <c r="I23" s="33">
        <v>17494126</v>
      </c>
      <c r="J23" s="33">
        <v>75556993</v>
      </c>
      <c r="K23" s="33">
        <v>12616497</v>
      </c>
    </row>
    <row r="24" spans="1:11" x14ac:dyDescent="0.2">
      <c r="A24" s="272" t="s">
        <v>112</v>
      </c>
      <c r="B24" s="272"/>
      <c r="C24" s="272"/>
      <c r="D24" s="272"/>
      <c r="E24" s="272"/>
      <c r="F24" s="272"/>
      <c r="G24" s="15">
        <v>141</v>
      </c>
      <c r="H24" s="33">
        <v>410521539</v>
      </c>
      <c r="I24" s="33">
        <v>114122647</v>
      </c>
      <c r="J24" s="33">
        <v>474514405</v>
      </c>
      <c r="K24" s="33">
        <v>117622932</v>
      </c>
    </row>
    <row r="25" spans="1:11" x14ac:dyDescent="0.2">
      <c r="A25" s="272" t="s">
        <v>113</v>
      </c>
      <c r="B25" s="272"/>
      <c r="C25" s="272"/>
      <c r="D25" s="272"/>
      <c r="E25" s="272"/>
      <c r="F25" s="272"/>
      <c r="G25" s="15">
        <v>142</v>
      </c>
      <c r="H25" s="33">
        <v>174094246</v>
      </c>
      <c r="I25" s="33">
        <v>51164849</v>
      </c>
      <c r="J25" s="33">
        <v>197392249</v>
      </c>
      <c r="K25" s="33">
        <v>58085558</v>
      </c>
    </row>
    <row r="26" spans="1:11" x14ac:dyDescent="0.2">
      <c r="A26" s="317" t="s">
        <v>132</v>
      </c>
      <c r="B26" s="317"/>
      <c r="C26" s="317"/>
      <c r="D26" s="317"/>
      <c r="E26" s="317"/>
      <c r="F26" s="317"/>
      <c r="G26" s="20">
        <v>143</v>
      </c>
      <c r="H26" s="37">
        <f>H27+H28</f>
        <v>385273</v>
      </c>
      <c r="I26" s="37">
        <f>I27+I28</f>
        <v>301695</v>
      </c>
      <c r="J26" s="37">
        <f>J27+J28</f>
        <v>587773</v>
      </c>
      <c r="K26" s="37">
        <f>K27+K28</f>
        <v>541338</v>
      </c>
    </row>
    <row r="27" spans="1:11" x14ac:dyDescent="0.2">
      <c r="A27" s="314" t="s">
        <v>133</v>
      </c>
      <c r="B27" s="314"/>
      <c r="C27" s="314"/>
      <c r="D27" s="314"/>
      <c r="E27" s="314"/>
      <c r="F27" s="314"/>
      <c r="G27" s="15">
        <v>144</v>
      </c>
      <c r="H27" s="33">
        <v>0</v>
      </c>
      <c r="I27" s="33">
        <v>0</v>
      </c>
      <c r="J27" s="33">
        <v>0</v>
      </c>
      <c r="K27" s="33">
        <v>0</v>
      </c>
    </row>
    <row r="28" spans="1:11" x14ac:dyDescent="0.2">
      <c r="A28" s="314" t="s">
        <v>134</v>
      </c>
      <c r="B28" s="314"/>
      <c r="C28" s="314"/>
      <c r="D28" s="314"/>
      <c r="E28" s="314"/>
      <c r="F28" s="314"/>
      <c r="G28" s="15">
        <v>145</v>
      </c>
      <c r="H28" s="197">
        <v>385273</v>
      </c>
      <c r="I28" s="197">
        <v>301695</v>
      </c>
      <c r="J28" s="33">
        <v>587773</v>
      </c>
      <c r="K28" s="33">
        <f>+J28-46435</f>
        <v>541338</v>
      </c>
    </row>
    <row r="29" spans="1:11" x14ac:dyDescent="0.2">
      <c r="A29" s="317" t="s">
        <v>135</v>
      </c>
      <c r="B29" s="317"/>
      <c r="C29" s="317"/>
      <c r="D29" s="317"/>
      <c r="E29" s="317"/>
      <c r="F29" s="317"/>
      <c r="G29" s="20">
        <v>146</v>
      </c>
      <c r="H29" s="37">
        <f>SUM(H30:H35)</f>
        <v>7126272</v>
      </c>
      <c r="I29" s="37">
        <f>SUM(I30:I35)</f>
        <v>7126272</v>
      </c>
      <c r="J29" s="37">
        <f>SUM(J30:J35)</f>
        <v>8827807</v>
      </c>
      <c r="K29" s="37">
        <f>SUM(K30:K35)</f>
        <v>8749409</v>
      </c>
    </row>
    <row r="30" spans="1:11" x14ac:dyDescent="0.2">
      <c r="A30" s="314" t="s">
        <v>136</v>
      </c>
      <c r="B30" s="314"/>
      <c r="C30" s="314"/>
      <c r="D30" s="314"/>
      <c r="E30" s="314"/>
      <c r="F30" s="314"/>
      <c r="G30" s="15">
        <v>147</v>
      </c>
      <c r="H30" s="33">
        <v>4409973</v>
      </c>
      <c r="I30" s="33">
        <v>4409973</v>
      </c>
      <c r="J30" s="33">
        <v>4890058</v>
      </c>
      <c r="K30" s="33">
        <f>+J30-0</f>
        <v>4890058</v>
      </c>
    </row>
    <row r="31" spans="1:11" x14ac:dyDescent="0.2">
      <c r="A31" s="314" t="s">
        <v>137</v>
      </c>
      <c r="B31" s="314"/>
      <c r="C31" s="314"/>
      <c r="D31" s="314"/>
      <c r="E31" s="314"/>
      <c r="F31" s="314"/>
      <c r="G31" s="15">
        <v>148</v>
      </c>
      <c r="H31" s="33">
        <v>0</v>
      </c>
      <c r="I31" s="33">
        <v>0</v>
      </c>
      <c r="J31" s="33">
        <v>0</v>
      </c>
      <c r="K31" s="33">
        <v>0</v>
      </c>
    </row>
    <row r="32" spans="1:11" x14ac:dyDescent="0.2">
      <c r="A32" s="314" t="s">
        <v>138</v>
      </c>
      <c r="B32" s="314"/>
      <c r="C32" s="314"/>
      <c r="D32" s="314"/>
      <c r="E32" s="314"/>
      <c r="F32" s="314"/>
      <c r="G32" s="15">
        <v>149</v>
      </c>
      <c r="H32" s="33">
        <v>2688556</v>
      </c>
      <c r="I32" s="33">
        <v>2688556</v>
      </c>
      <c r="J32" s="33">
        <v>3937749</v>
      </c>
      <c r="K32" s="33">
        <f>+J32-78398</f>
        <v>3859351</v>
      </c>
    </row>
    <row r="33" spans="1:11" x14ac:dyDescent="0.2">
      <c r="A33" s="314" t="s">
        <v>139</v>
      </c>
      <c r="B33" s="314"/>
      <c r="C33" s="314"/>
      <c r="D33" s="314"/>
      <c r="E33" s="314"/>
      <c r="F33" s="314"/>
      <c r="G33" s="15">
        <v>150</v>
      </c>
      <c r="H33" s="33">
        <v>0</v>
      </c>
      <c r="I33" s="33">
        <v>0</v>
      </c>
      <c r="J33" s="33">
        <v>0</v>
      </c>
      <c r="K33" s="33">
        <v>0</v>
      </c>
    </row>
    <row r="34" spans="1:11" x14ac:dyDescent="0.2">
      <c r="A34" s="314" t="s">
        <v>140</v>
      </c>
      <c r="B34" s="314"/>
      <c r="C34" s="314"/>
      <c r="D34" s="314"/>
      <c r="E34" s="314"/>
      <c r="F34" s="314"/>
      <c r="G34" s="15">
        <v>151</v>
      </c>
      <c r="H34" s="33">
        <v>0</v>
      </c>
      <c r="I34" s="33">
        <v>0</v>
      </c>
      <c r="J34" s="33">
        <v>0</v>
      </c>
      <c r="K34" s="33">
        <v>0</v>
      </c>
    </row>
    <row r="35" spans="1:11" x14ac:dyDescent="0.2">
      <c r="A35" s="314" t="s">
        <v>141</v>
      </c>
      <c r="B35" s="314"/>
      <c r="C35" s="314"/>
      <c r="D35" s="314"/>
      <c r="E35" s="314"/>
      <c r="F35" s="314"/>
      <c r="G35" s="15">
        <v>152</v>
      </c>
      <c r="H35" s="33">
        <v>27743</v>
      </c>
      <c r="I35" s="33">
        <v>27743</v>
      </c>
      <c r="J35" s="33">
        <v>0</v>
      </c>
      <c r="K35" s="33">
        <v>0</v>
      </c>
    </row>
    <row r="36" spans="1:11" x14ac:dyDescent="0.2">
      <c r="A36" s="272" t="s">
        <v>114</v>
      </c>
      <c r="B36" s="272"/>
      <c r="C36" s="272"/>
      <c r="D36" s="272"/>
      <c r="E36" s="272"/>
      <c r="F36" s="272"/>
      <c r="G36" s="15">
        <v>153</v>
      </c>
      <c r="H36" s="197">
        <v>14993937</v>
      </c>
      <c r="I36" s="197">
        <v>2419016</v>
      </c>
      <c r="J36" s="33">
        <v>39845238</v>
      </c>
      <c r="K36" s="33">
        <f>+J36-13163441</f>
        <v>26681797</v>
      </c>
    </row>
    <row r="37" spans="1:11" x14ac:dyDescent="0.2">
      <c r="A37" s="308" t="s">
        <v>142</v>
      </c>
      <c r="B37" s="308"/>
      <c r="C37" s="308"/>
      <c r="D37" s="308"/>
      <c r="E37" s="308"/>
      <c r="F37" s="308"/>
      <c r="G37" s="20">
        <v>154</v>
      </c>
      <c r="H37" s="37">
        <f>SUM(H38:H47)</f>
        <v>33377026</v>
      </c>
      <c r="I37" s="37">
        <f>SUM(I38:I47)</f>
        <v>-18907844</v>
      </c>
      <c r="J37" s="37">
        <f>SUM(J38:J47)</f>
        <v>10673119</v>
      </c>
      <c r="K37" s="37">
        <f>SUM(K38:K47)</f>
        <v>-14429498</v>
      </c>
    </row>
    <row r="38" spans="1:11" x14ac:dyDescent="0.2">
      <c r="A38" s="272" t="s">
        <v>143</v>
      </c>
      <c r="B38" s="272"/>
      <c r="C38" s="272"/>
      <c r="D38" s="272"/>
      <c r="E38" s="272"/>
      <c r="F38" s="272"/>
      <c r="G38" s="15">
        <v>155</v>
      </c>
      <c r="H38" s="33">
        <v>0</v>
      </c>
      <c r="I38" s="33">
        <v>0</v>
      </c>
      <c r="J38" s="33">
        <v>0</v>
      </c>
      <c r="K38" s="33">
        <v>0</v>
      </c>
    </row>
    <row r="39" spans="1:11" ht="25.15" customHeight="1" x14ac:dyDescent="0.2">
      <c r="A39" s="272" t="s">
        <v>144</v>
      </c>
      <c r="B39" s="272"/>
      <c r="C39" s="272"/>
      <c r="D39" s="272"/>
      <c r="E39" s="272"/>
      <c r="F39" s="272"/>
      <c r="G39" s="15">
        <v>156</v>
      </c>
      <c r="H39" s="33">
        <v>0</v>
      </c>
      <c r="I39" s="33">
        <v>0</v>
      </c>
      <c r="J39" s="33">
        <v>0</v>
      </c>
      <c r="K39" s="33">
        <v>0</v>
      </c>
    </row>
    <row r="40" spans="1:11" ht="25.15" customHeight="1" x14ac:dyDescent="0.2">
      <c r="A40" s="272" t="s">
        <v>145</v>
      </c>
      <c r="B40" s="272"/>
      <c r="C40" s="272"/>
      <c r="D40" s="272"/>
      <c r="E40" s="272"/>
      <c r="F40" s="272"/>
      <c r="G40" s="15">
        <v>157</v>
      </c>
      <c r="H40" s="33">
        <v>0</v>
      </c>
      <c r="I40" s="33">
        <v>0</v>
      </c>
      <c r="J40" s="33">
        <v>0</v>
      </c>
      <c r="K40" s="33">
        <v>0</v>
      </c>
    </row>
    <row r="41" spans="1:11" ht="25.15" customHeight="1" x14ac:dyDescent="0.2">
      <c r="A41" s="272" t="s">
        <v>146</v>
      </c>
      <c r="B41" s="272"/>
      <c r="C41" s="272"/>
      <c r="D41" s="272"/>
      <c r="E41" s="272"/>
      <c r="F41" s="272"/>
      <c r="G41" s="15">
        <v>158</v>
      </c>
      <c r="H41" s="33">
        <v>0</v>
      </c>
      <c r="I41" s="33">
        <v>0</v>
      </c>
      <c r="J41" s="33">
        <v>0</v>
      </c>
      <c r="K41" s="33">
        <v>0</v>
      </c>
    </row>
    <row r="42" spans="1:11" ht="25.15" customHeight="1" x14ac:dyDescent="0.2">
      <c r="A42" s="272" t="s">
        <v>147</v>
      </c>
      <c r="B42" s="272"/>
      <c r="C42" s="272"/>
      <c r="D42" s="272"/>
      <c r="E42" s="272"/>
      <c r="F42" s="272"/>
      <c r="G42" s="15">
        <v>159</v>
      </c>
      <c r="H42" s="33">
        <v>0</v>
      </c>
      <c r="I42" s="33">
        <v>0</v>
      </c>
      <c r="J42" s="33">
        <v>0</v>
      </c>
      <c r="K42" s="33">
        <v>0</v>
      </c>
    </row>
    <row r="43" spans="1:11" x14ac:dyDescent="0.2">
      <c r="A43" s="272" t="s">
        <v>148</v>
      </c>
      <c r="B43" s="272"/>
      <c r="C43" s="272"/>
      <c r="D43" s="272"/>
      <c r="E43" s="272"/>
      <c r="F43" s="272"/>
      <c r="G43" s="15">
        <v>160</v>
      </c>
      <c r="H43" s="33">
        <v>0</v>
      </c>
      <c r="I43" s="33">
        <v>0</v>
      </c>
      <c r="J43" s="33">
        <v>0</v>
      </c>
      <c r="K43" s="33">
        <v>0</v>
      </c>
    </row>
    <row r="44" spans="1:11" x14ac:dyDescent="0.2">
      <c r="A44" s="272" t="s">
        <v>149</v>
      </c>
      <c r="B44" s="272"/>
      <c r="C44" s="272"/>
      <c r="D44" s="272"/>
      <c r="E44" s="272"/>
      <c r="F44" s="272"/>
      <c r="G44" s="15">
        <v>161</v>
      </c>
      <c r="H44" s="33">
        <v>528885</v>
      </c>
      <c r="I44" s="33">
        <v>-221031</v>
      </c>
      <c r="J44" s="33">
        <v>654052</v>
      </c>
      <c r="K44" s="33">
        <v>237683</v>
      </c>
    </row>
    <row r="45" spans="1:11" x14ac:dyDescent="0.2">
      <c r="A45" s="272" t="s">
        <v>150</v>
      </c>
      <c r="B45" s="272"/>
      <c r="C45" s="272"/>
      <c r="D45" s="272"/>
      <c r="E45" s="272"/>
      <c r="F45" s="272"/>
      <c r="G45" s="15">
        <v>162</v>
      </c>
      <c r="H45" s="33">
        <v>28871782</v>
      </c>
      <c r="I45" s="33">
        <v>-15598147</v>
      </c>
      <c r="J45" s="33">
        <v>4215065</v>
      </c>
      <c r="K45" s="33">
        <v>-12887397</v>
      </c>
    </row>
    <row r="46" spans="1:11" x14ac:dyDescent="0.2">
      <c r="A46" s="272" t="s">
        <v>151</v>
      </c>
      <c r="B46" s="272"/>
      <c r="C46" s="272"/>
      <c r="D46" s="272"/>
      <c r="E46" s="272"/>
      <c r="F46" s="272"/>
      <c r="G46" s="15">
        <v>163</v>
      </c>
      <c r="H46" s="33">
        <v>0</v>
      </c>
      <c r="I46" s="33">
        <v>-4696029</v>
      </c>
      <c r="J46" s="33">
        <v>0</v>
      </c>
      <c r="K46" s="33">
        <v>-3358054</v>
      </c>
    </row>
    <row r="47" spans="1:11" x14ac:dyDescent="0.2">
      <c r="A47" s="272" t="s">
        <v>152</v>
      </c>
      <c r="B47" s="272"/>
      <c r="C47" s="272"/>
      <c r="D47" s="272"/>
      <c r="E47" s="272"/>
      <c r="F47" s="272"/>
      <c r="G47" s="15">
        <v>164</v>
      </c>
      <c r="H47" s="33">
        <v>3976359</v>
      </c>
      <c r="I47" s="33">
        <v>1607363</v>
      </c>
      <c r="J47" s="33">
        <v>5804002</v>
      </c>
      <c r="K47" s="33">
        <v>1578270</v>
      </c>
    </row>
    <row r="48" spans="1:11" x14ac:dyDescent="0.2">
      <c r="A48" s="308" t="s">
        <v>153</v>
      </c>
      <c r="B48" s="308"/>
      <c r="C48" s="308"/>
      <c r="D48" s="308"/>
      <c r="E48" s="308"/>
      <c r="F48" s="308"/>
      <c r="G48" s="20">
        <v>165</v>
      </c>
      <c r="H48" s="37">
        <f>SUM(H49:H55)</f>
        <v>57419749</v>
      </c>
      <c r="I48" s="37">
        <f>SUM(I49:I55)</f>
        <v>-2713778</v>
      </c>
      <c r="J48" s="37">
        <f>SUM(J49:J55)</f>
        <v>72530819</v>
      </c>
      <c r="K48" s="37">
        <f>SUM(K49:K55)</f>
        <v>3347740</v>
      </c>
    </row>
    <row r="49" spans="1:11" ht="25.15" customHeight="1" x14ac:dyDescent="0.2">
      <c r="A49" s="272" t="s">
        <v>154</v>
      </c>
      <c r="B49" s="272"/>
      <c r="C49" s="272"/>
      <c r="D49" s="272"/>
      <c r="E49" s="272"/>
      <c r="F49" s="272"/>
      <c r="G49" s="15">
        <v>166</v>
      </c>
      <c r="H49" s="33">
        <v>0</v>
      </c>
      <c r="I49" s="33">
        <v>0</v>
      </c>
      <c r="J49" s="33">
        <v>0</v>
      </c>
      <c r="K49" s="33">
        <v>0</v>
      </c>
    </row>
    <row r="50" spans="1:11" x14ac:dyDescent="0.2">
      <c r="A50" s="309" t="s">
        <v>155</v>
      </c>
      <c r="B50" s="309"/>
      <c r="C50" s="309"/>
      <c r="D50" s="309"/>
      <c r="E50" s="309"/>
      <c r="F50" s="309"/>
      <c r="G50" s="15">
        <v>167</v>
      </c>
      <c r="H50" s="33">
        <v>0</v>
      </c>
      <c r="I50" s="33">
        <v>0</v>
      </c>
      <c r="J50" s="33">
        <v>0</v>
      </c>
      <c r="K50" s="33">
        <v>0</v>
      </c>
    </row>
    <row r="51" spans="1:11" x14ac:dyDescent="0.2">
      <c r="A51" s="309" t="s">
        <v>156</v>
      </c>
      <c r="B51" s="309"/>
      <c r="C51" s="309"/>
      <c r="D51" s="309"/>
      <c r="E51" s="309"/>
      <c r="F51" s="309"/>
      <c r="G51" s="15">
        <v>168</v>
      </c>
      <c r="H51" s="33">
        <v>48461612</v>
      </c>
      <c r="I51" s="33">
        <v>12106489</v>
      </c>
      <c r="J51" s="33">
        <v>55020340</v>
      </c>
      <c r="K51" s="33">
        <v>13063480</v>
      </c>
    </row>
    <row r="52" spans="1:11" x14ac:dyDescent="0.2">
      <c r="A52" s="309" t="s">
        <v>157</v>
      </c>
      <c r="B52" s="309"/>
      <c r="C52" s="309"/>
      <c r="D52" s="309"/>
      <c r="E52" s="309"/>
      <c r="F52" s="309"/>
      <c r="G52" s="15">
        <v>169</v>
      </c>
      <c r="H52" s="33">
        <v>168459</v>
      </c>
      <c r="I52" s="33">
        <v>-17584290</v>
      </c>
      <c r="J52" s="33">
        <v>4868851</v>
      </c>
      <c r="K52" s="33">
        <v>-1961604</v>
      </c>
    </row>
    <row r="53" spans="1:11" x14ac:dyDescent="0.2">
      <c r="A53" s="309" t="s">
        <v>158</v>
      </c>
      <c r="B53" s="309"/>
      <c r="C53" s="309"/>
      <c r="D53" s="309"/>
      <c r="E53" s="309"/>
      <c r="F53" s="309"/>
      <c r="G53" s="15">
        <v>170</v>
      </c>
      <c r="H53" s="33">
        <v>3686904</v>
      </c>
      <c r="I53" s="33">
        <v>-1399541</v>
      </c>
      <c r="J53" s="33">
        <v>10651214</v>
      </c>
      <c r="K53" s="33">
        <v>-8439682</v>
      </c>
    </row>
    <row r="54" spans="1:11" x14ac:dyDescent="0.2">
      <c r="A54" s="309" t="s">
        <v>159</v>
      </c>
      <c r="B54" s="309"/>
      <c r="C54" s="309"/>
      <c r="D54" s="309"/>
      <c r="E54" s="309"/>
      <c r="F54" s="309"/>
      <c r="G54" s="15">
        <v>171</v>
      </c>
      <c r="H54" s="33">
        <v>0</v>
      </c>
      <c r="I54" s="33">
        <v>0</v>
      </c>
      <c r="J54" s="33">
        <v>1690</v>
      </c>
      <c r="K54" s="33">
        <v>0</v>
      </c>
    </row>
    <row r="55" spans="1:11" x14ac:dyDescent="0.2">
      <c r="A55" s="309" t="s">
        <v>160</v>
      </c>
      <c r="B55" s="309"/>
      <c r="C55" s="309"/>
      <c r="D55" s="309"/>
      <c r="E55" s="309"/>
      <c r="F55" s="309"/>
      <c r="G55" s="15">
        <v>172</v>
      </c>
      <c r="H55" s="33">
        <v>5102774</v>
      </c>
      <c r="I55" s="33">
        <v>4163564</v>
      </c>
      <c r="J55" s="33">
        <v>1988724</v>
      </c>
      <c r="K55" s="33">
        <v>685546</v>
      </c>
    </row>
    <row r="56" spans="1:11" ht="22.35" customHeight="1" x14ac:dyDescent="0.2">
      <c r="A56" s="310" t="s">
        <v>161</v>
      </c>
      <c r="B56" s="310"/>
      <c r="C56" s="310"/>
      <c r="D56" s="310"/>
      <c r="E56" s="310"/>
      <c r="F56" s="310"/>
      <c r="G56" s="15">
        <v>173</v>
      </c>
      <c r="H56" s="33">
        <v>0</v>
      </c>
      <c r="I56" s="33">
        <v>0</v>
      </c>
      <c r="J56" s="33">
        <v>476257</v>
      </c>
      <c r="K56" s="33">
        <v>-2683664</v>
      </c>
    </row>
    <row r="57" spans="1:11" x14ac:dyDescent="0.2">
      <c r="A57" s="310" t="s">
        <v>162</v>
      </c>
      <c r="B57" s="310"/>
      <c r="C57" s="310"/>
      <c r="D57" s="310"/>
      <c r="E57" s="310"/>
      <c r="F57" s="310"/>
      <c r="G57" s="15">
        <v>174</v>
      </c>
      <c r="H57" s="33">
        <v>0</v>
      </c>
      <c r="I57" s="33">
        <v>0</v>
      </c>
      <c r="J57" s="33">
        <v>0</v>
      </c>
      <c r="K57" s="33">
        <v>0</v>
      </c>
    </row>
    <row r="58" spans="1:11" ht="24.6" customHeight="1" x14ac:dyDescent="0.2">
      <c r="A58" s="310" t="s">
        <v>163</v>
      </c>
      <c r="B58" s="310"/>
      <c r="C58" s="310"/>
      <c r="D58" s="310"/>
      <c r="E58" s="310"/>
      <c r="F58" s="310"/>
      <c r="G58" s="15">
        <v>175</v>
      </c>
      <c r="H58" s="33">
        <v>0</v>
      </c>
      <c r="I58" s="33">
        <v>0</v>
      </c>
      <c r="J58" s="33">
        <v>0</v>
      </c>
      <c r="K58" s="33">
        <v>0</v>
      </c>
    </row>
    <row r="59" spans="1:11" x14ac:dyDescent="0.2">
      <c r="A59" s="310" t="s">
        <v>164</v>
      </c>
      <c r="B59" s="310"/>
      <c r="C59" s="310"/>
      <c r="D59" s="310"/>
      <c r="E59" s="310"/>
      <c r="F59" s="310"/>
      <c r="G59" s="15">
        <v>176</v>
      </c>
      <c r="H59" s="33">
        <v>128172</v>
      </c>
      <c r="I59" s="33">
        <v>128172</v>
      </c>
      <c r="J59" s="33">
        <v>0</v>
      </c>
      <c r="K59" s="33">
        <v>0</v>
      </c>
    </row>
    <row r="60" spans="1:11" x14ac:dyDescent="0.2">
      <c r="A60" s="308" t="s">
        <v>165</v>
      </c>
      <c r="B60" s="308"/>
      <c r="C60" s="308"/>
      <c r="D60" s="308"/>
      <c r="E60" s="308"/>
      <c r="F60" s="308"/>
      <c r="G60" s="20">
        <v>177</v>
      </c>
      <c r="H60" s="37">
        <f>H8+H37+H56+H57</f>
        <v>2016117541</v>
      </c>
      <c r="I60" s="37">
        <f t="shared" ref="I60:K60" si="0">I8+I37+I56+I57</f>
        <v>95088570</v>
      </c>
      <c r="J60" s="37">
        <f t="shared" si="0"/>
        <v>2218828166</v>
      </c>
      <c r="K60" s="37">
        <f t="shared" si="0"/>
        <v>150824930</v>
      </c>
    </row>
    <row r="61" spans="1:11" x14ac:dyDescent="0.2">
      <c r="A61" s="308" t="s">
        <v>166</v>
      </c>
      <c r="B61" s="308"/>
      <c r="C61" s="308"/>
      <c r="D61" s="308"/>
      <c r="E61" s="308"/>
      <c r="F61" s="308"/>
      <c r="G61" s="20">
        <v>178</v>
      </c>
      <c r="H61" s="37">
        <f>H14+H48+H58+H59</f>
        <v>1758036038</v>
      </c>
      <c r="I61" s="37">
        <f t="shared" ref="I61:K61" si="1">I14+I48+I58+I59</f>
        <v>389784156</v>
      </c>
      <c r="J61" s="37">
        <f t="shared" si="1"/>
        <v>1986356395</v>
      </c>
      <c r="K61" s="37">
        <f t="shared" si="1"/>
        <v>400671719</v>
      </c>
    </row>
    <row r="62" spans="1:11" x14ac:dyDescent="0.2">
      <c r="A62" s="308" t="s">
        <v>167</v>
      </c>
      <c r="B62" s="308"/>
      <c r="C62" s="308"/>
      <c r="D62" s="308"/>
      <c r="E62" s="308"/>
      <c r="F62" s="308"/>
      <c r="G62" s="20">
        <v>179</v>
      </c>
      <c r="H62" s="37">
        <f>H60-H61</f>
        <v>258081503</v>
      </c>
      <c r="I62" s="37">
        <f t="shared" ref="I62:K62" si="2">I60-I61</f>
        <v>-294695586</v>
      </c>
      <c r="J62" s="37">
        <f t="shared" si="2"/>
        <v>232471771</v>
      </c>
      <c r="K62" s="37">
        <f t="shared" si="2"/>
        <v>-249846789</v>
      </c>
    </row>
    <row r="63" spans="1:11" x14ac:dyDescent="0.2">
      <c r="A63" s="295" t="s">
        <v>168</v>
      </c>
      <c r="B63" s="295"/>
      <c r="C63" s="295"/>
      <c r="D63" s="295"/>
      <c r="E63" s="295"/>
      <c r="F63" s="295"/>
      <c r="G63" s="20">
        <v>180</v>
      </c>
      <c r="H63" s="37">
        <f>+IF((H60-H61)&gt;0,(H60-H61),0)</f>
        <v>258081503</v>
      </c>
      <c r="I63" s="37">
        <f t="shared" ref="I63:K63" si="3">+IF((I60-I61)&gt;0,(I60-I61),0)</f>
        <v>0</v>
      </c>
      <c r="J63" s="37">
        <f t="shared" si="3"/>
        <v>232471771</v>
      </c>
      <c r="K63" s="37">
        <f t="shared" si="3"/>
        <v>0</v>
      </c>
    </row>
    <row r="64" spans="1:11" x14ac:dyDescent="0.2">
      <c r="A64" s="295" t="s">
        <v>169</v>
      </c>
      <c r="B64" s="295"/>
      <c r="C64" s="295"/>
      <c r="D64" s="295"/>
      <c r="E64" s="295"/>
      <c r="F64" s="295"/>
      <c r="G64" s="20">
        <v>181</v>
      </c>
      <c r="H64" s="37">
        <f>+IF((H60-H61)&lt;0,(H60-H61),0)</f>
        <v>0</v>
      </c>
      <c r="I64" s="37">
        <f t="shared" ref="I64:K64" si="4">+IF((I60-I61)&lt;0,(I60-I61),0)</f>
        <v>-294695586</v>
      </c>
      <c r="J64" s="37">
        <f t="shared" si="4"/>
        <v>0</v>
      </c>
      <c r="K64" s="37">
        <f t="shared" si="4"/>
        <v>-249846789</v>
      </c>
    </row>
    <row r="65" spans="1:11" x14ac:dyDescent="0.2">
      <c r="A65" s="310" t="s">
        <v>115</v>
      </c>
      <c r="B65" s="310"/>
      <c r="C65" s="310"/>
      <c r="D65" s="310"/>
      <c r="E65" s="310"/>
      <c r="F65" s="310"/>
      <c r="G65" s="15">
        <v>182</v>
      </c>
      <c r="H65" s="33">
        <v>18893996</v>
      </c>
      <c r="I65" s="33">
        <v>18893996</v>
      </c>
      <c r="J65" s="33">
        <v>-73379909</v>
      </c>
      <c r="K65" s="33">
        <v>-71565811</v>
      </c>
    </row>
    <row r="66" spans="1:11" x14ac:dyDescent="0.2">
      <c r="A66" s="308" t="s">
        <v>170</v>
      </c>
      <c r="B66" s="308"/>
      <c r="C66" s="308"/>
      <c r="D66" s="308"/>
      <c r="E66" s="308"/>
      <c r="F66" s="308"/>
      <c r="G66" s="20">
        <v>183</v>
      </c>
      <c r="H66" s="37">
        <f>H62-H65</f>
        <v>239187507</v>
      </c>
      <c r="I66" s="37">
        <f t="shared" ref="I66:K66" si="5">I62-I65</f>
        <v>-313589582</v>
      </c>
      <c r="J66" s="37">
        <f t="shared" si="5"/>
        <v>305851680</v>
      </c>
      <c r="K66" s="37">
        <f t="shared" si="5"/>
        <v>-178280978</v>
      </c>
    </row>
    <row r="67" spans="1:11" x14ac:dyDescent="0.2">
      <c r="A67" s="295" t="s">
        <v>171</v>
      </c>
      <c r="B67" s="295"/>
      <c r="C67" s="295"/>
      <c r="D67" s="295"/>
      <c r="E67" s="295"/>
      <c r="F67" s="295"/>
      <c r="G67" s="20">
        <v>184</v>
      </c>
      <c r="H67" s="37">
        <f>+IF((H62-H65)&gt;0,(H62-H65),0)</f>
        <v>239187507</v>
      </c>
      <c r="I67" s="37">
        <f t="shared" ref="I67:K67" si="6">+IF((I62-I65)&gt;0,(I62-I65),0)</f>
        <v>0</v>
      </c>
      <c r="J67" s="37">
        <f t="shared" si="6"/>
        <v>305851680</v>
      </c>
      <c r="K67" s="37">
        <f t="shared" si="6"/>
        <v>0</v>
      </c>
    </row>
    <row r="68" spans="1:11" x14ac:dyDescent="0.2">
      <c r="A68" s="295" t="s">
        <v>172</v>
      </c>
      <c r="B68" s="295"/>
      <c r="C68" s="295"/>
      <c r="D68" s="295"/>
      <c r="E68" s="295"/>
      <c r="F68" s="295"/>
      <c r="G68" s="20">
        <v>185</v>
      </c>
      <c r="H68" s="37">
        <f>+IF((H62-H65)&lt;0,(H62-H65),0)</f>
        <v>0</v>
      </c>
      <c r="I68" s="37">
        <f t="shared" ref="I68:K68" si="7">+IF((I62-I65)&lt;0,(I62-I65),0)</f>
        <v>-313589582</v>
      </c>
      <c r="J68" s="37">
        <f t="shared" si="7"/>
        <v>0</v>
      </c>
      <c r="K68" s="37">
        <f t="shared" si="7"/>
        <v>-178280978</v>
      </c>
    </row>
    <row r="69" spans="1:11" x14ac:dyDescent="0.2">
      <c r="A69" s="291" t="s">
        <v>173</v>
      </c>
      <c r="B69" s="291"/>
      <c r="C69" s="291"/>
      <c r="D69" s="291"/>
      <c r="E69" s="291"/>
      <c r="F69" s="291"/>
      <c r="G69" s="305"/>
      <c r="H69" s="305"/>
      <c r="I69" s="305"/>
      <c r="J69" s="306"/>
      <c r="K69" s="306"/>
    </row>
    <row r="70" spans="1:11" ht="22.35" customHeight="1" x14ac:dyDescent="0.2">
      <c r="A70" s="308" t="s">
        <v>174</v>
      </c>
      <c r="B70" s="308"/>
      <c r="C70" s="308"/>
      <c r="D70" s="308"/>
      <c r="E70" s="308"/>
      <c r="F70" s="308"/>
      <c r="G70" s="20">
        <v>186</v>
      </c>
      <c r="H70" s="37">
        <f>H71-H72</f>
        <v>0</v>
      </c>
      <c r="I70" s="37">
        <f>I71-I72</f>
        <v>0</v>
      </c>
      <c r="J70" s="37">
        <f>J71-J72</f>
        <v>0</v>
      </c>
      <c r="K70" s="37">
        <f>K71-K72</f>
        <v>0</v>
      </c>
    </row>
    <row r="71" spans="1:11" x14ac:dyDescent="0.2">
      <c r="A71" s="309" t="s">
        <v>175</v>
      </c>
      <c r="B71" s="309"/>
      <c r="C71" s="309"/>
      <c r="D71" s="309"/>
      <c r="E71" s="309"/>
      <c r="F71" s="309"/>
      <c r="G71" s="15">
        <v>187</v>
      </c>
      <c r="H71" s="33">
        <v>0</v>
      </c>
      <c r="I71" s="33">
        <v>0</v>
      </c>
      <c r="J71" s="33">
        <v>0</v>
      </c>
      <c r="K71" s="33">
        <v>0</v>
      </c>
    </row>
    <row r="72" spans="1:11" x14ac:dyDescent="0.2">
      <c r="A72" s="309" t="s">
        <v>176</v>
      </c>
      <c r="B72" s="309"/>
      <c r="C72" s="309"/>
      <c r="D72" s="309"/>
      <c r="E72" s="309"/>
      <c r="F72" s="309"/>
      <c r="G72" s="15">
        <v>188</v>
      </c>
      <c r="H72" s="33">
        <v>0</v>
      </c>
      <c r="I72" s="33">
        <v>0</v>
      </c>
      <c r="J72" s="33">
        <v>0</v>
      </c>
      <c r="K72" s="33">
        <v>0</v>
      </c>
    </row>
    <row r="73" spans="1:11" x14ac:dyDescent="0.2">
      <c r="A73" s="310" t="s">
        <v>177</v>
      </c>
      <c r="B73" s="310"/>
      <c r="C73" s="310"/>
      <c r="D73" s="310"/>
      <c r="E73" s="310"/>
      <c r="F73" s="310"/>
      <c r="G73" s="15">
        <v>189</v>
      </c>
      <c r="H73" s="33">
        <v>0</v>
      </c>
      <c r="I73" s="33">
        <v>0</v>
      </c>
      <c r="J73" s="33">
        <v>0</v>
      </c>
      <c r="K73" s="33">
        <v>0</v>
      </c>
    </row>
    <row r="74" spans="1:11" x14ac:dyDescent="0.2">
      <c r="A74" s="295" t="s">
        <v>178</v>
      </c>
      <c r="B74" s="295"/>
      <c r="C74" s="295"/>
      <c r="D74" s="295"/>
      <c r="E74" s="295"/>
      <c r="F74" s="295"/>
      <c r="G74" s="20">
        <v>190</v>
      </c>
      <c r="H74" s="117">
        <v>0</v>
      </c>
      <c r="I74" s="117">
        <v>0</v>
      </c>
      <c r="J74" s="117">
        <v>0</v>
      </c>
      <c r="K74" s="117">
        <v>0</v>
      </c>
    </row>
    <row r="75" spans="1:11" x14ac:dyDescent="0.2">
      <c r="A75" s="295" t="s">
        <v>179</v>
      </c>
      <c r="B75" s="295"/>
      <c r="C75" s="295"/>
      <c r="D75" s="295"/>
      <c r="E75" s="295"/>
      <c r="F75" s="295"/>
      <c r="G75" s="20">
        <v>191</v>
      </c>
      <c r="H75" s="117">
        <v>0</v>
      </c>
      <c r="I75" s="117">
        <v>0</v>
      </c>
      <c r="J75" s="117">
        <v>0</v>
      </c>
      <c r="K75" s="117">
        <v>0</v>
      </c>
    </row>
    <row r="76" spans="1:11" x14ac:dyDescent="0.2">
      <c r="A76" s="291" t="s">
        <v>180</v>
      </c>
      <c r="B76" s="291"/>
      <c r="C76" s="291"/>
      <c r="D76" s="291"/>
      <c r="E76" s="291"/>
      <c r="F76" s="291"/>
      <c r="G76" s="305"/>
      <c r="H76" s="305"/>
      <c r="I76" s="305"/>
      <c r="J76" s="306"/>
      <c r="K76" s="306"/>
    </row>
    <row r="77" spans="1:11" x14ac:dyDescent="0.2">
      <c r="A77" s="308" t="s">
        <v>181</v>
      </c>
      <c r="B77" s="308"/>
      <c r="C77" s="308"/>
      <c r="D77" s="308"/>
      <c r="E77" s="308"/>
      <c r="F77" s="308"/>
      <c r="G77" s="20">
        <v>192</v>
      </c>
      <c r="H77" s="117">
        <v>0</v>
      </c>
      <c r="I77" s="117">
        <v>0</v>
      </c>
      <c r="J77" s="117">
        <v>0</v>
      </c>
      <c r="K77" s="117">
        <v>0</v>
      </c>
    </row>
    <row r="78" spans="1:11" x14ac:dyDescent="0.2">
      <c r="A78" s="309" t="s">
        <v>182</v>
      </c>
      <c r="B78" s="309"/>
      <c r="C78" s="309"/>
      <c r="D78" s="309"/>
      <c r="E78" s="309"/>
      <c r="F78" s="309"/>
      <c r="G78" s="15">
        <v>193</v>
      </c>
      <c r="H78" s="117">
        <v>0</v>
      </c>
      <c r="I78" s="117">
        <v>0</v>
      </c>
      <c r="J78" s="117">
        <v>0</v>
      </c>
      <c r="K78" s="117">
        <v>0</v>
      </c>
    </row>
    <row r="79" spans="1:11" x14ac:dyDescent="0.2">
      <c r="A79" s="309" t="s">
        <v>183</v>
      </c>
      <c r="B79" s="309"/>
      <c r="C79" s="309"/>
      <c r="D79" s="309"/>
      <c r="E79" s="309"/>
      <c r="F79" s="309"/>
      <c r="G79" s="15">
        <v>194</v>
      </c>
      <c r="H79" s="117">
        <v>0</v>
      </c>
      <c r="I79" s="117">
        <v>0</v>
      </c>
      <c r="J79" s="117">
        <v>0</v>
      </c>
      <c r="K79" s="117">
        <v>0</v>
      </c>
    </row>
    <row r="80" spans="1:11" x14ac:dyDescent="0.2">
      <c r="A80" s="308" t="s">
        <v>184</v>
      </c>
      <c r="B80" s="308"/>
      <c r="C80" s="308"/>
      <c r="D80" s="308"/>
      <c r="E80" s="308"/>
      <c r="F80" s="308"/>
      <c r="G80" s="20">
        <v>195</v>
      </c>
      <c r="H80" s="117">
        <v>0</v>
      </c>
      <c r="I80" s="117">
        <v>0</v>
      </c>
      <c r="J80" s="117">
        <v>0</v>
      </c>
      <c r="K80" s="117">
        <v>0</v>
      </c>
    </row>
    <row r="81" spans="1:11" x14ac:dyDescent="0.2">
      <c r="A81" s="308" t="s">
        <v>185</v>
      </c>
      <c r="B81" s="308"/>
      <c r="C81" s="308"/>
      <c r="D81" s="308"/>
      <c r="E81" s="308"/>
      <c r="F81" s="308"/>
      <c r="G81" s="20">
        <v>196</v>
      </c>
      <c r="H81" s="117">
        <v>0</v>
      </c>
      <c r="I81" s="117">
        <v>0</v>
      </c>
      <c r="J81" s="117">
        <v>0</v>
      </c>
      <c r="K81" s="117">
        <v>0</v>
      </c>
    </row>
    <row r="82" spans="1:11" x14ac:dyDescent="0.2">
      <c r="A82" s="295" t="s">
        <v>186</v>
      </c>
      <c r="B82" s="295"/>
      <c r="C82" s="295"/>
      <c r="D82" s="295"/>
      <c r="E82" s="295"/>
      <c r="F82" s="295"/>
      <c r="G82" s="20">
        <v>197</v>
      </c>
      <c r="H82" s="117">
        <v>0</v>
      </c>
      <c r="I82" s="117">
        <v>0</v>
      </c>
      <c r="J82" s="117">
        <v>0</v>
      </c>
      <c r="K82" s="117">
        <v>0</v>
      </c>
    </row>
    <row r="83" spans="1:11" x14ac:dyDescent="0.2">
      <c r="A83" s="295" t="s">
        <v>187</v>
      </c>
      <c r="B83" s="295"/>
      <c r="C83" s="295"/>
      <c r="D83" s="295"/>
      <c r="E83" s="295"/>
      <c r="F83" s="295"/>
      <c r="G83" s="20">
        <v>198</v>
      </c>
      <c r="H83" s="117">
        <v>0</v>
      </c>
      <c r="I83" s="117">
        <v>0</v>
      </c>
      <c r="J83" s="117">
        <v>0</v>
      </c>
      <c r="K83" s="117">
        <v>0</v>
      </c>
    </row>
    <row r="84" spans="1:11" x14ac:dyDescent="0.2">
      <c r="A84" s="291" t="s">
        <v>116</v>
      </c>
      <c r="B84" s="291"/>
      <c r="C84" s="291"/>
      <c r="D84" s="291"/>
      <c r="E84" s="291"/>
      <c r="F84" s="291"/>
      <c r="G84" s="305"/>
      <c r="H84" s="305"/>
      <c r="I84" s="305"/>
      <c r="J84" s="306"/>
      <c r="K84" s="306"/>
    </row>
    <row r="85" spans="1:11" x14ac:dyDescent="0.2">
      <c r="A85" s="293" t="s">
        <v>188</v>
      </c>
      <c r="B85" s="293"/>
      <c r="C85" s="293"/>
      <c r="D85" s="293"/>
      <c r="E85" s="293"/>
      <c r="F85" s="293"/>
      <c r="G85" s="20">
        <v>199</v>
      </c>
      <c r="H85" s="38">
        <f>H86+H87</f>
        <v>239187507</v>
      </c>
      <c r="I85" s="38">
        <f>I86+I87</f>
        <v>-313589584</v>
      </c>
      <c r="J85" s="38">
        <f>J86+J87</f>
        <v>305851680</v>
      </c>
      <c r="K85" s="38">
        <f>K86+K87</f>
        <v>-178280978</v>
      </c>
    </row>
    <row r="86" spans="1:11" x14ac:dyDescent="0.2">
      <c r="A86" s="294" t="s">
        <v>189</v>
      </c>
      <c r="B86" s="294"/>
      <c r="C86" s="294"/>
      <c r="D86" s="294"/>
      <c r="E86" s="294"/>
      <c r="F86" s="294"/>
      <c r="G86" s="15">
        <v>200</v>
      </c>
      <c r="H86" s="39">
        <v>235337282</v>
      </c>
      <c r="I86" s="39">
        <v>-291614239</v>
      </c>
      <c r="J86" s="39">
        <v>284535940</v>
      </c>
      <c r="K86" s="39">
        <v>-178642645</v>
      </c>
    </row>
    <row r="87" spans="1:11" x14ac:dyDescent="0.2">
      <c r="A87" s="294" t="s">
        <v>190</v>
      </c>
      <c r="B87" s="294"/>
      <c r="C87" s="294"/>
      <c r="D87" s="294"/>
      <c r="E87" s="294"/>
      <c r="F87" s="294"/>
      <c r="G87" s="15">
        <v>201</v>
      </c>
      <c r="H87" s="39">
        <v>3850225</v>
      </c>
      <c r="I87" s="39">
        <v>-21975345</v>
      </c>
      <c r="J87" s="39">
        <v>21315740</v>
      </c>
      <c r="K87" s="39">
        <v>361667</v>
      </c>
    </row>
    <row r="88" spans="1:11" x14ac:dyDescent="0.2">
      <c r="A88" s="315" t="s">
        <v>118</v>
      </c>
      <c r="B88" s="315"/>
      <c r="C88" s="315"/>
      <c r="D88" s="315"/>
      <c r="E88" s="315"/>
      <c r="F88" s="315"/>
      <c r="G88" s="316"/>
      <c r="H88" s="316"/>
      <c r="I88" s="316"/>
      <c r="J88" s="306"/>
      <c r="K88" s="306"/>
    </row>
    <row r="89" spans="1:11" x14ac:dyDescent="0.2">
      <c r="A89" s="289" t="s">
        <v>191</v>
      </c>
      <c r="B89" s="289"/>
      <c r="C89" s="289"/>
      <c r="D89" s="289"/>
      <c r="E89" s="289"/>
      <c r="F89" s="289"/>
      <c r="G89" s="15">
        <v>202</v>
      </c>
      <c r="H89" s="39">
        <f>+H67</f>
        <v>239187507</v>
      </c>
      <c r="I89" s="50">
        <v>-313589584</v>
      </c>
      <c r="J89" s="39">
        <f t="shared" ref="J89" si="8">+J67</f>
        <v>305851680</v>
      </c>
      <c r="K89" s="50">
        <f>+K66</f>
        <v>-178280978</v>
      </c>
    </row>
    <row r="90" spans="1:11" ht="24" customHeight="1" x14ac:dyDescent="0.2">
      <c r="A90" s="318" t="s">
        <v>192</v>
      </c>
      <c r="B90" s="318"/>
      <c r="C90" s="318"/>
      <c r="D90" s="318"/>
      <c r="E90" s="318"/>
      <c r="F90" s="318"/>
      <c r="G90" s="20">
        <v>203</v>
      </c>
      <c r="H90" s="38">
        <f>SUM(H91:H98)</f>
        <v>338982</v>
      </c>
      <c r="I90" s="38">
        <f>SUM(I91:I98)</f>
        <v>173554</v>
      </c>
      <c r="J90" s="38">
        <f>SUM(J91:J98)</f>
        <v>-1060800</v>
      </c>
      <c r="K90" s="38">
        <f>SUM(K91:K98)</f>
        <v>-21600</v>
      </c>
    </row>
    <row r="91" spans="1:11" x14ac:dyDescent="0.2">
      <c r="A91" s="309" t="s">
        <v>193</v>
      </c>
      <c r="B91" s="309"/>
      <c r="C91" s="309"/>
      <c r="D91" s="309"/>
      <c r="E91" s="309"/>
      <c r="F91" s="309"/>
      <c r="G91" s="15">
        <v>204</v>
      </c>
      <c r="H91" s="39">
        <v>0</v>
      </c>
      <c r="I91" s="39">
        <v>0</v>
      </c>
      <c r="J91" s="39">
        <v>0</v>
      </c>
      <c r="K91" s="39">
        <v>0</v>
      </c>
    </row>
    <row r="92" spans="1:11" ht="22.35" customHeight="1" x14ac:dyDescent="0.2">
      <c r="A92" s="309" t="s">
        <v>194</v>
      </c>
      <c r="B92" s="309"/>
      <c r="C92" s="309"/>
      <c r="D92" s="309"/>
      <c r="E92" s="309"/>
      <c r="F92" s="309"/>
      <c r="G92" s="15">
        <v>205</v>
      </c>
      <c r="H92" s="39">
        <v>0</v>
      </c>
      <c r="I92" s="39">
        <v>0</v>
      </c>
      <c r="J92" s="39">
        <v>0</v>
      </c>
      <c r="K92" s="39">
        <v>0</v>
      </c>
    </row>
    <row r="93" spans="1:11" ht="22.35" customHeight="1" x14ac:dyDescent="0.2">
      <c r="A93" s="309" t="s">
        <v>195</v>
      </c>
      <c r="B93" s="309"/>
      <c r="C93" s="309"/>
      <c r="D93" s="309"/>
      <c r="E93" s="309"/>
      <c r="F93" s="309"/>
      <c r="G93" s="15">
        <v>206</v>
      </c>
      <c r="H93" s="198">
        <v>338982</v>
      </c>
      <c r="I93" s="198">
        <v>173554</v>
      </c>
      <c r="J93" s="39">
        <v>-1060800</v>
      </c>
      <c r="K93" s="39">
        <v>-21600</v>
      </c>
    </row>
    <row r="94" spans="1:11" ht="22.35" customHeight="1" x14ac:dyDescent="0.2">
      <c r="A94" s="309" t="s">
        <v>196</v>
      </c>
      <c r="B94" s="309"/>
      <c r="C94" s="309"/>
      <c r="D94" s="309"/>
      <c r="E94" s="309"/>
      <c r="F94" s="309"/>
      <c r="G94" s="15">
        <v>207</v>
      </c>
      <c r="H94" s="39">
        <v>0</v>
      </c>
      <c r="I94" s="39">
        <v>0</v>
      </c>
      <c r="J94" s="39">
        <v>0</v>
      </c>
      <c r="K94" s="39">
        <v>0</v>
      </c>
    </row>
    <row r="95" spans="1:11" ht="22.35" customHeight="1" x14ac:dyDescent="0.2">
      <c r="A95" s="309" t="s">
        <v>197</v>
      </c>
      <c r="B95" s="309"/>
      <c r="C95" s="309"/>
      <c r="D95" s="309"/>
      <c r="E95" s="309"/>
      <c r="F95" s="309"/>
      <c r="G95" s="15">
        <v>208</v>
      </c>
      <c r="H95" s="39">
        <v>0</v>
      </c>
      <c r="I95" s="39">
        <v>0</v>
      </c>
      <c r="J95" s="39">
        <v>0</v>
      </c>
      <c r="K95" s="39">
        <v>0</v>
      </c>
    </row>
    <row r="96" spans="1:11" ht="22.35" customHeight="1" x14ac:dyDescent="0.2">
      <c r="A96" s="309" t="s">
        <v>198</v>
      </c>
      <c r="B96" s="309"/>
      <c r="C96" s="309"/>
      <c r="D96" s="309"/>
      <c r="E96" s="309"/>
      <c r="F96" s="309"/>
      <c r="G96" s="15">
        <v>209</v>
      </c>
      <c r="H96" s="39">
        <v>0</v>
      </c>
      <c r="I96" s="39">
        <v>0</v>
      </c>
      <c r="J96" s="39">
        <v>0</v>
      </c>
      <c r="K96" s="39">
        <v>0</v>
      </c>
    </row>
    <row r="97" spans="1:11" x14ac:dyDescent="0.2">
      <c r="A97" s="309" t="s">
        <v>199</v>
      </c>
      <c r="B97" s="309"/>
      <c r="C97" s="309"/>
      <c r="D97" s="309"/>
      <c r="E97" s="309"/>
      <c r="F97" s="309"/>
      <c r="G97" s="15">
        <v>210</v>
      </c>
      <c r="H97" s="39">
        <v>0</v>
      </c>
      <c r="I97" s="39">
        <v>0</v>
      </c>
      <c r="J97" s="39">
        <v>0</v>
      </c>
      <c r="K97" s="39">
        <v>0</v>
      </c>
    </row>
    <row r="98" spans="1:11" x14ac:dyDescent="0.2">
      <c r="A98" s="309" t="s">
        <v>200</v>
      </c>
      <c r="B98" s="309"/>
      <c r="C98" s="309"/>
      <c r="D98" s="309"/>
      <c r="E98" s="309"/>
      <c r="F98" s="309"/>
      <c r="G98" s="15">
        <v>211</v>
      </c>
      <c r="H98" s="39">
        <v>0</v>
      </c>
      <c r="I98" s="39">
        <v>0</v>
      </c>
      <c r="J98" s="39">
        <v>0</v>
      </c>
      <c r="K98" s="39">
        <v>0</v>
      </c>
    </row>
    <row r="99" spans="1:11" x14ac:dyDescent="0.2">
      <c r="A99" s="289" t="s">
        <v>119</v>
      </c>
      <c r="B99" s="289"/>
      <c r="C99" s="289"/>
      <c r="D99" s="289"/>
      <c r="E99" s="289"/>
      <c r="F99" s="289"/>
      <c r="G99" s="15">
        <v>212</v>
      </c>
      <c r="H99" s="199">
        <v>67796</v>
      </c>
      <c r="I99" s="199">
        <v>34710</v>
      </c>
      <c r="J99" s="39">
        <v>-216991</v>
      </c>
      <c r="K99" s="39">
        <v>-3888</v>
      </c>
    </row>
    <row r="100" spans="1:11" ht="23.45" customHeight="1" x14ac:dyDescent="0.2">
      <c r="A100" s="318" t="s">
        <v>201</v>
      </c>
      <c r="B100" s="318"/>
      <c r="C100" s="318"/>
      <c r="D100" s="318"/>
      <c r="E100" s="318"/>
      <c r="F100" s="318"/>
      <c r="G100" s="20">
        <v>213</v>
      </c>
      <c r="H100" s="38">
        <f>H90-H99</f>
        <v>271186</v>
      </c>
      <c r="I100" s="38">
        <f>I90-I99</f>
        <v>138844</v>
      </c>
      <c r="J100" s="38">
        <f>J90-J99</f>
        <v>-843809</v>
      </c>
      <c r="K100" s="38">
        <f>K90-K99</f>
        <v>-17712</v>
      </c>
    </row>
    <row r="101" spans="1:11" x14ac:dyDescent="0.2">
      <c r="A101" s="318" t="s">
        <v>202</v>
      </c>
      <c r="B101" s="318"/>
      <c r="C101" s="318"/>
      <c r="D101" s="318"/>
      <c r="E101" s="318"/>
      <c r="F101" s="318"/>
      <c r="G101" s="20">
        <v>214</v>
      </c>
      <c r="H101" s="38">
        <f>H89+H100</f>
        <v>239458693</v>
      </c>
      <c r="I101" s="38">
        <f>I89+I100</f>
        <v>-313450740</v>
      </c>
      <c r="J101" s="38">
        <f>J89+J100</f>
        <v>305007871</v>
      </c>
      <c r="K101" s="38">
        <f>K89+K100</f>
        <v>-178298690</v>
      </c>
    </row>
    <row r="102" spans="1:11" x14ac:dyDescent="0.2">
      <c r="A102" s="291" t="s">
        <v>203</v>
      </c>
      <c r="B102" s="291"/>
      <c r="C102" s="291"/>
      <c r="D102" s="291"/>
      <c r="E102" s="291"/>
      <c r="F102" s="291"/>
      <c r="G102" s="305"/>
      <c r="H102" s="305"/>
      <c r="I102" s="305"/>
      <c r="J102" s="306"/>
      <c r="K102" s="306"/>
    </row>
    <row r="103" spans="1:11" x14ac:dyDescent="0.2">
      <c r="A103" s="293" t="s">
        <v>204</v>
      </c>
      <c r="B103" s="293"/>
      <c r="C103" s="293"/>
      <c r="D103" s="293"/>
      <c r="E103" s="293"/>
      <c r="F103" s="293"/>
      <c r="G103" s="20">
        <v>215</v>
      </c>
      <c r="H103" s="38">
        <f>H104+H105</f>
        <v>239458693</v>
      </c>
      <c r="I103" s="38">
        <f>I104+I105</f>
        <v>-313450739</v>
      </c>
      <c r="J103" s="38">
        <f>J104+J105</f>
        <v>305007871</v>
      </c>
      <c r="K103" s="38">
        <f>K104+K105</f>
        <v>-178298690</v>
      </c>
    </row>
    <row r="104" spans="1:11" x14ac:dyDescent="0.2">
      <c r="A104" s="294" t="s">
        <v>117</v>
      </c>
      <c r="B104" s="294"/>
      <c r="C104" s="294"/>
      <c r="D104" s="294"/>
      <c r="E104" s="294"/>
      <c r="F104" s="294"/>
      <c r="G104" s="15">
        <v>216</v>
      </c>
      <c r="H104" s="39">
        <v>235608468</v>
      </c>
      <c r="I104" s="39">
        <v>-291475394</v>
      </c>
      <c r="J104" s="39">
        <f>+J101-J105</f>
        <v>283692131</v>
      </c>
      <c r="K104" s="39">
        <v>-178660357</v>
      </c>
    </row>
    <row r="105" spans="1:11" x14ac:dyDescent="0.2">
      <c r="A105" s="294" t="s">
        <v>205</v>
      </c>
      <c r="B105" s="294"/>
      <c r="C105" s="294"/>
      <c r="D105" s="294"/>
      <c r="E105" s="294"/>
      <c r="F105" s="294"/>
      <c r="G105" s="15">
        <v>217</v>
      </c>
      <c r="H105" s="39">
        <v>3850225</v>
      </c>
      <c r="I105" s="39">
        <v>-21975345</v>
      </c>
      <c r="J105" s="39">
        <f>+J87</f>
        <v>21315740</v>
      </c>
      <c r="K105" s="39">
        <v>361667</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H28:I28">
    <cfRule type="cellIs" dxfId="35" priority="9" stopIfTrue="1" operator="notEqual">
      <formula>ROUND(H28,0)</formula>
    </cfRule>
  </conditionalFormatting>
  <conditionalFormatting sqref="H36">
    <cfRule type="cellIs" dxfId="34" priority="7" stopIfTrue="1" operator="notEqual">
      <formula>ROUND(H36,0)</formula>
    </cfRule>
    <cfRule type="cellIs" dxfId="33" priority="8" stopIfTrue="1" operator="lessThan">
      <formula>0</formula>
    </cfRule>
  </conditionalFormatting>
  <conditionalFormatting sqref="I36">
    <cfRule type="cellIs" dxfId="32" priority="5" stopIfTrue="1" operator="notEqual">
      <formula>ROUND(I36,0)</formula>
    </cfRule>
    <cfRule type="cellIs" dxfId="31" priority="6" stopIfTrue="1" operator="lessThan">
      <formula>0</formula>
    </cfRule>
  </conditionalFormatting>
  <conditionalFormatting sqref="I89">
    <cfRule type="cellIs" dxfId="30" priority="4" stopIfTrue="1" operator="notEqual">
      <formula>ROUND(I89,0)</formula>
    </cfRule>
  </conditionalFormatting>
  <conditionalFormatting sqref="K89">
    <cfRule type="cellIs" dxfId="29" priority="3" stopIfTrue="1" operator="notEqual">
      <formula>ROUND(K89,0)</formula>
    </cfRule>
  </conditionalFormatting>
  <conditionalFormatting sqref="H93:I93">
    <cfRule type="cellIs" dxfId="28" priority="2" stopIfTrue="1" operator="notEqual">
      <formula>ROUND(H93,0)</formula>
    </cfRule>
  </conditionalFormatting>
  <conditionalFormatting sqref="H99:I99">
    <cfRule type="cellIs" dxfId="27" priority="1" stopIfTrue="1" operator="notEqual">
      <formula>ROUND(H99,0)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110" zoomScaleNormal="100" workbookViewId="0">
      <selection activeCell="H45" sqref="H45"/>
    </sheetView>
  </sheetViews>
  <sheetFormatPr defaultColWidth="9.140625" defaultRowHeight="12.75" x14ac:dyDescent="0.2"/>
  <cols>
    <col min="1" max="7" width="9.140625" style="21"/>
    <col min="8" max="9" width="30.28515625" style="48" customWidth="1"/>
    <col min="10" max="16384" width="9.140625" style="21"/>
  </cols>
  <sheetData>
    <row r="1" spans="1:9" x14ac:dyDescent="0.2">
      <c r="A1" s="319" t="s">
        <v>206</v>
      </c>
      <c r="B1" s="320"/>
      <c r="C1" s="320"/>
      <c r="D1" s="320"/>
      <c r="E1" s="320"/>
      <c r="F1" s="320"/>
      <c r="G1" s="320"/>
      <c r="H1" s="320"/>
      <c r="I1" s="320"/>
    </row>
    <row r="2" spans="1:9" x14ac:dyDescent="0.2">
      <c r="A2" s="311" t="s">
        <v>593</v>
      </c>
      <c r="B2" s="278"/>
      <c r="C2" s="278"/>
      <c r="D2" s="278"/>
      <c r="E2" s="278"/>
      <c r="F2" s="278"/>
      <c r="G2" s="278"/>
      <c r="H2" s="278"/>
      <c r="I2" s="278"/>
    </row>
    <row r="3" spans="1:9" x14ac:dyDescent="0.2">
      <c r="A3" s="328" t="s">
        <v>355</v>
      </c>
      <c r="B3" s="329"/>
      <c r="C3" s="329"/>
      <c r="D3" s="329"/>
      <c r="E3" s="329"/>
      <c r="F3" s="329"/>
      <c r="G3" s="329"/>
      <c r="H3" s="329"/>
      <c r="I3" s="329"/>
    </row>
    <row r="4" spans="1:9" x14ac:dyDescent="0.2">
      <c r="A4" s="324" t="s">
        <v>591</v>
      </c>
      <c r="B4" s="282"/>
      <c r="C4" s="282"/>
      <c r="D4" s="282"/>
      <c r="E4" s="282"/>
      <c r="F4" s="282"/>
      <c r="G4" s="282"/>
      <c r="H4" s="282"/>
      <c r="I4" s="283"/>
    </row>
    <row r="5" spans="1:9" ht="24" thickBot="1" x14ac:dyDescent="0.25">
      <c r="A5" s="336" t="s">
        <v>2</v>
      </c>
      <c r="B5" s="337"/>
      <c r="C5" s="337"/>
      <c r="D5" s="337"/>
      <c r="E5" s="337"/>
      <c r="F5" s="338"/>
      <c r="G5" s="22" t="s">
        <v>107</v>
      </c>
      <c r="H5" s="40" t="s">
        <v>380</v>
      </c>
      <c r="I5" s="40" t="s">
        <v>347</v>
      </c>
    </row>
    <row r="6" spans="1:9" x14ac:dyDescent="0.2">
      <c r="A6" s="339">
        <v>1</v>
      </c>
      <c r="B6" s="340"/>
      <c r="C6" s="340"/>
      <c r="D6" s="340"/>
      <c r="E6" s="340"/>
      <c r="F6" s="341"/>
      <c r="G6" s="23">
        <v>2</v>
      </c>
      <c r="H6" s="41" t="s">
        <v>207</v>
      </c>
      <c r="I6" s="41" t="s">
        <v>208</v>
      </c>
    </row>
    <row r="7" spans="1:9" x14ac:dyDescent="0.2">
      <c r="A7" s="342" t="s">
        <v>209</v>
      </c>
      <c r="B7" s="343"/>
      <c r="C7" s="343"/>
      <c r="D7" s="343"/>
      <c r="E7" s="343"/>
      <c r="F7" s="343"/>
      <c r="G7" s="343"/>
      <c r="H7" s="343"/>
      <c r="I7" s="344"/>
    </row>
    <row r="8" spans="1:9" ht="12.75" customHeight="1" x14ac:dyDescent="0.2">
      <c r="A8" s="345" t="s">
        <v>210</v>
      </c>
      <c r="B8" s="346"/>
      <c r="C8" s="346"/>
      <c r="D8" s="346"/>
      <c r="E8" s="346"/>
      <c r="F8" s="347"/>
      <c r="G8" s="24">
        <v>1</v>
      </c>
      <c r="H8" s="200">
        <v>258081503</v>
      </c>
      <c r="I8" s="201">
        <v>232471771</v>
      </c>
    </row>
    <row r="9" spans="1:9" ht="12.75" customHeight="1" x14ac:dyDescent="0.2">
      <c r="A9" s="333" t="s">
        <v>211</v>
      </c>
      <c r="B9" s="334"/>
      <c r="C9" s="334"/>
      <c r="D9" s="334"/>
      <c r="E9" s="334"/>
      <c r="F9" s="335"/>
      <c r="G9" s="25">
        <v>2</v>
      </c>
      <c r="H9" s="42">
        <f>H10+H11+H12+H13+H14+H15+H16+H17</f>
        <v>468922640</v>
      </c>
      <c r="I9" s="42">
        <f>I10+I11+I12+I13+I14+I15+I16+I17</f>
        <v>522775137</v>
      </c>
    </row>
    <row r="10" spans="1:9" ht="12.75" customHeight="1" x14ac:dyDescent="0.2">
      <c r="A10" s="325" t="s">
        <v>212</v>
      </c>
      <c r="B10" s="326"/>
      <c r="C10" s="326"/>
      <c r="D10" s="326"/>
      <c r="E10" s="326"/>
      <c r="F10" s="327"/>
      <c r="G10" s="26">
        <v>3</v>
      </c>
      <c r="H10" s="202">
        <v>410521539</v>
      </c>
      <c r="I10" s="43">
        <v>474514405</v>
      </c>
    </row>
    <row r="11" spans="1:9" ht="22.35" customHeight="1" x14ac:dyDescent="0.2">
      <c r="A11" s="325" t="s">
        <v>213</v>
      </c>
      <c r="B11" s="326"/>
      <c r="C11" s="326"/>
      <c r="D11" s="326"/>
      <c r="E11" s="326"/>
      <c r="F11" s="327"/>
      <c r="G11" s="26">
        <v>4</v>
      </c>
      <c r="H11" s="202">
        <v>5841704</v>
      </c>
      <c r="I11" s="43">
        <v>-10784061</v>
      </c>
    </row>
    <row r="12" spans="1:9" ht="23.45" customHeight="1" x14ac:dyDescent="0.2">
      <c r="A12" s="325" t="s">
        <v>214</v>
      </c>
      <c r="B12" s="326"/>
      <c r="C12" s="326"/>
      <c r="D12" s="326"/>
      <c r="E12" s="326"/>
      <c r="F12" s="327"/>
      <c r="G12" s="26">
        <v>5</v>
      </c>
      <c r="H12" s="202">
        <v>1118573</v>
      </c>
      <c r="I12" s="43">
        <v>143240</v>
      </c>
    </row>
    <row r="13" spans="1:9" ht="12.75" customHeight="1" x14ac:dyDescent="0.2">
      <c r="A13" s="325" t="s">
        <v>215</v>
      </c>
      <c r="B13" s="326"/>
      <c r="C13" s="326"/>
      <c r="D13" s="326"/>
      <c r="E13" s="326"/>
      <c r="F13" s="327"/>
      <c r="G13" s="26">
        <v>6</v>
      </c>
      <c r="H13" s="202">
        <v>-273758</v>
      </c>
      <c r="I13" s="43">
        <v>-341761</v>
      </c>
    </row>
    <row r="14" spans="1:9" ht="12.75" customHeight="1" x14ac:dyDescent="0.2">
      <c r="A14" s="325" t="s">
        <v>216</v>
      </c>
      <c r="B14" s="326"/>
      <c r="C14" s="326"/>
      <c r="D14" s="326"/>
      <c r="E14" s="326"/>
      <c r="F14" s="327"/>
      <c r="G14" s="26">
        <v>7</v>
      </c>
      <c r="H14" s="202">
        <v>50071190</v>
      </c>
      <c r="I14" s="43">
        <v>56867514</v>
      </c>
    </row>
    <row r="15" spans="1:9" ht="12.75" customHeight="1" x14ac:dyDescent="0.2">
      <c r="A15" s="325" t="s">
        <v>217</v>
      </c>
      <c r="B15" s="326"/>
      <c r="C15" s="326"/>
      <c r="D15" s="326"/>
      <c r="E15" s="326"/>
      <c r="F15" s="327"/>
      <c r="G15" s="26">
        <v>8</v>
      </c>
      <c r="H15" s="202">
        <v>23210743</v>
      </c>
      <c r="I15" s="43">
        <v>-11828932</v>
      </c>
    </row>
    <row r="16" spans="1:9" ht="12.75" customHeight="1" x14ac:dyDescent="0.2">
      <c r="A16" s="325" t="s">
        <v>218</v>
      </c>
      <c r="B16" s="326"/>
      <c r="C16" s="326"/>
      <c r="D16" s="326"/>
      <c r="E16" s="326"/>
      <c r="F16" s="327"/>
      <c r="G16" s="26">
        <v>9</v>
      </c>
      <c r="H16" s="202">
        <v>-28784701</v>
      </c>
      <c r="I16" s="43">
        <v>4868877</v>
      </c>
    </row>
    <row r="17" spans="1:9" ht="25.15" customHeight="1" x14ac:dyDescent="0.2">
      <c r="A17" s="325" t="s">
        <v>219</v>
      </c>
      <c r="B17" s="326"/>
      <c r="C17" s="326"/>
      <c r="D17" s="326"/>
      <c r="E17" s="326"/>
      <c r="F17" s="327"/>
      <c r="G17" s="26">
        <v>10</v>
      </c>
      <c r="H17" s="202">
        <v>7217350</v>
      </c>
      <c r="I17" s="43">
        <v>9335855</v>
      </c>
    </row>
    <row r="18" spans="1:9" ht="28.15" customHeight="1" x14ac:dyDescent="0.2">
      <c r="A18" s="330" t="s">
        <v>390</v>
      </c>
      <c r="B18" s="331"/>
      <c r="C18" s="331"/>
      <c r="D18" s="331"/>
      <c r="E18" s="331"/>
      <c r="F18" s="332"/>
      <c r="G18" s="25">
        <v>11</v>
      </c>
      <c r="H18" s="42">
        <f>H8+H9</f>
        <v>727004143</v>
      </c>
      <c r="I18" s="42">
        <f>I8+I9</f>
        <v>755246908</v>
      </c>
    </row>
    <row r="19" spans="1:9" ht="12.75" customHeight="1" x14ac:dyDescent="0.2">
      <c r="A19" s="333" t="s">
        <v>220</v>
      </c>
      <c r="B19" s="334"/>
      <c r="C19" s="334"/>
      <c r="D19" s="334"/>
      <c r="E19" s="334"/>
      <c r="F19" s="335"/>
      <c r="G19" s="25">
        <v>12</v>
      </c>
      <c r="H19" s="42">
        <f>H20+H21+H22+H23</f>
        <v>-32078027</v>
      </c>
      <c r="I19" s="42">
        <f>I20+I21+I22+I23</f>
        <v>92191314</v>
      </c>
    </row>
    <row r="20" spans="1:9" ht="12.75" customHeight="1" x14ac:dyDescent="0.2">
      <c r="A20" s="325" t="s">
        <v>221</v>
      </c>
      <c r="B20" s="326"/>
      <c r="C20" s="326"/>
      <c r="D20" s="326"/>
      <c r="E20" s="326"/>
      <c r="F20" s="327"/>
      <c r="G20" s="26">
        <v>13</v>
      </c>
      <c r="H20" s="202">
        <v>6473299</v>
      </c>
      <c r="I20" s="43">
        <v>74485565</v>
      </c>
    </row>
    <row r="21" spans="1:9" ht="12.75" customHeight="1" x14ac:dyDescent="0.2">
      <c r="A21" s="325" t="s">
        <v>222</v>
      </c>
      <c r="B21" s="326"/>
      <c r="C21" s="326"/>
      <c r="D21" s="326"/>
      <c r="E21" s="326"/>
      <c r="F21" s="327"/>
      <c r="G21" s="26">
        <v>14</v>
      </c>
      <c r="H21" s="202">
        <v>-37600790</v>
      </c>
      <c r="I21" s="43">
        <v>18083409</v>
      </c>
    </row>
    <row r="22" spans="1:9" ht="12.75" customHeight="1" x14ac:dyDescent="0.2">
      <c r="A22" s="325" t="s">
        <v>223</v>
      </c>
      <c r="B22" s="326"/>
      <c r="C22" s="326"/>
      <c r="D22" s="326"/>
      <c r="E22" s="326"/>
      <c r="F22" s="327"/>
      <c r="G22" s="26">
        <v>15</v>
      </c>
      <c r="H22" s="202">
        <v>-950536</v>
      </c>
      <c r="I22" s="43">
        <v>-377660</v>
      </c>
    </row>
    <row r="23" spans="1:9" ht="12.75" customHeight="1" x14ac:dyDescent="0.2">
      <c r="A23" s="325" t="s">
        <v>224</v>
      </c>
      <c r="B23" s="326"/>
      <c r="C23" s="326"/>
      <c r="D23" s="326"/>
      <c r="E23" s="326"/>
      <c r="F23" s="327"/>
      <c r="G23" s="26">
        <v>16</v>
      </c>
      <c r="H23" s="202">
        <v>0</v>
      </c>
      <c r="I23" s="43">
        <v>0</v>
      </c>
    </row>
    <row r="24" spans="1:9" ht="12.75" customHeight="1" x14ac:dyDescent="0.2">
      <c r="A24" s="330" t="s">
        <v>225</v>
      </c>
      <c r="B24" s="331"/>
      <c r="C24" s="331"/>
      <c r="D24" s="331"/>
      <c r="E24" s="331"/>
      <c r="F24" s="332"/>
      <c r="G24" s="25">
        <v>17</v>
      </c>
      <c r="H24" s="42">
        <f>H18+H19</f>
        <v>694926116</v>
      </c>
      <c r="I24" s="42">
        <f>I18+I19</f>
        <v>847438222</v>
      </c>
    </row>
    <row r="25" spans="1:9" ht="12.75" customHeight="1" x14ac:dyDescent="0.2">
      <c r="A25" s="321" t="s">
        <v>226</v>
      </c>
      <c r="B25" s="322"/>
      <c r="C25" s="322"/>
      <c r="D25" s="322"/>
      <c r="E25" s="322"/>
      <c r="F25" s="323"/>
      <c r="G25" s="26">
        <v>18</v>
      </c>
      <c r="H25" s="202">
        <v>-45792353</v>
      </c>
      <c r="I25" s="43">
        <v>-57152922</v>
      </c>
    </row>
    <row r="26" spans="1:9" ht="12.75" customHeight="1" x14ac:dyDescent="0.2">
      <c r="A26" s="321" t="s">
        <v>227</v>
      </c>
      <c r="B26" s="322"/>
      <c r="C26" s="322"/>
      <c r="D26" s="322"/>
      <c r="E26" s="322"/>
      <c r="F26" s="323"/>
      <c r="G26" s="26">
        <v>19</v>
      </c>
      <c r="H26" s="202">
        <v>-8450097</v>
      </c>
      <c r="I26" s="43">
        <v>-5372100</v>
      </c>
    </row>
    <row r="27" spans="1:9" ht="26.1" customHeight="1" x14ac:dyDescent="0.2">
      <c r="A27" s="348" t="s">
        <v>228</v>
      </c>
      <c r="B27" s="349"/>
      <c r="C27" s="349"/>
      <c r="D27" s="349"/>
      <c r="E27" s="349"/>
      <c r="F27" s="350"/>
      <c r="G27" s="27">
        <v>20</v>
      </c>
      <c r="H27" s="44">
        <f>H24+H25+H26</f>
        <v>640683666</v>
      </c>
      <c r="I27" s="44">
        <f>I24+I25+I26</f>
        <v>784913200</v>
      </c>
    </row>
    <row r="28" spans="1:9" x14ac:dyDescent="0.2">
      <c r="A28" s="342" t="s">
        <v>229</v>
      </c>
      <c r="B28" s="343"/>
      <c r="C28" s="343"/>
      <c r="D28" s="343"/>
      <c r="E28" s="343"/>
      <c r="F28" s="343"/>
      <c r="G28" s="343"/>
      <c r="H28" s="343"/>
      <c r="I28" s="344"/>
    </row>
    <row r="29" spans="1:9" ht="30.75" customHeight="1" x14ac:dyDescent="0.2">
      <c r="A29" s="345" t="s">
        <v>230</v>
      </c>
      <c r="B29" s="346"/>
      <c r="C29" s="346"/>
      <c r="D29" s="346"/>
      <c r="E29" s="346"/>
      <c r="F29" s="347"/>
      <c r="G29" s="24">
        <v>21</v>
      </c>
      <c r="H29" s="203">
        <v>5144096</v>
      </c>
      <c r="I29" s="204">
        <v>56786329</v>
      </c>
    </row>
    <row r="30" spans="1:9" ht="12.75" customHeight="1" x14ac:dyDescent="0.2">
      <c r="A30" s="321" t="s">
        <v>231</v>
      </c>
      <c r="B30" s="322"/>
      <c r="C30" s="322"/>
      <c r="D30" s="322"/>
      <c r="E30" s="322"/>
      <c r="F30" s="323"/>
      <c r="G30" s="26">
        <v>22</v>
      </c>
      <c r="H30" s="50">
        <v>50000</v>
      </c>
      <c r="I30" s="45">
        <v>1437948</v>
      </c>
    </row>
    <row r="31" spans="1:9" ht="12.75" customHeight="1" x14ac:dyDescent="0.2">
      <c r="A31" s="321" t="s">
        <v>232</v>
      </c>
      <c r="B31" s="322"/>
      <c r="C31" s="322"/>
      <c r="D31" s="322"/>
      <c r="E31" s="322"/>
      <c r="F31" s="323"/>
      <c r="G31" s="26">
        <v>23</v>
      </c>
      <c r="H31" s="50">
        <v>776958</v>
      </c>
      <c r="I31" s="45">
        <v>382503</v>
      </c>
    </row>
    <row r="32" spans="1:9" ht="12.75" customHeight="1" x14ac:dyDescent="0.2">
      <c r="A32" s="321" t="s">
        <v>233</v>
      </c>
      <c r="B32" s="322"/>
      <c r="C32" s="322"/>
      <c r="D32" s="322"/>
      <c r="E32" s="322"/>
      <c r="F32" s="323"/>
      <c r="G32" s="26">
        <v>24</v>
      </c>
      <c r="H32" s="50">
        <v>87080</v>
      </c>
      <c r="I32" s="45">
        <v>115822</v>
      </c>
    </row>
    <row r="33" spans="1:9" ht="12.75" customHeight="1" x14ac:dyDescent="0.2">
      <c r="A33" s="321" t="s">
        <v>234</v>
      </c>
      <c r="B33" s="322"/>
      <c r="C33" s="322"/>
      <c r="D33" s="322"/>
      <c r="E33" s="322"/>
      <c r="F33" s="323"/>
      <c r="G33" s="26">
        <v>25</v>
      </c>
      <c r="H33" s="50">
        <v>949241</v>
      </c>
      <c r="I33" s="45">
        <v>10879251</v>
      </c>
    </row>
    <row r="34" spans="1:9" ht="12.75" customHeight="1" x14ac:dyDescent="0.2">
      <c r="A34" s="321" t="s">
        <v>235</v>
      </c>
      <c r="B34" s="322"/>
      <c r="C34" s="322"/>
      <c r="D34" s="322"/>
      <c r="E34" s="322"/>
      <c r="F34" s="323"/>
      <c r="G34" s="26">
        <v>26</v>
      </c>
      <c r="H34" s="50">
        <v>0</v>
      </c>
      <c r="I34" s="45">
        <v>0</v>
      </c>
    </row>
    <row r="35" spans="1:9" ht="26.45" customHeight="1" x14ac:dyDescent="0.2">
      <c r="A35" s="330" t="s">
        <v>236</v>
      </c>
      <c r="B35" s="331"/>
      <c r="C35" s="331"/>
      <c r="D35" s="331"/>
      <c r="E35" s="331"/>
      <c r="F35" s="332"/>
      <c r="G35" s="25">
        <v>27</v>
      </c>
      <c r="H35" s="46">
        <f>H29+H30+H31+H32+H33+H34</f>
        <v>7007375</v>
      </c>
      <c r="I35" s="46">
        <f>I29+I30+I31+I32+I33+I34</f>
        <v>69601853</v>
      </c>
    </row>
    <row r="36" spans="1:9" ht="23.45" customHeight="1" x14ac:dyDescent="0.2">
      <c r="A36" s="321" t="s">
        <v>237</v>
      </c>
      <c r="B36" s="322"/>
      <c r="C36" s="322"/>
      <c r="D36" s="322"/>
      <c r="E36" s="322"/>
      <c r="F36" s="323"/>
      <c r="G36" s="26">
        <v>28</v>
      </c>
      <c r="H36" s="50">
        <v>-730451033</v>
      </c>
      <c r="I36" s="45">
        <v>-954589856</v>
      </c>
    </row>
    <row r="37" spans="1:9" ht="12.75" customHeight="1" x14ac:dyDescent="0.2">
      <c r="A37" s="321" t="s">
        <v>238</v>
      </c>
      <c r="B37" s="322"/>
      <c r="C37" s="322"/>
      <c r="D37" s="322"/>
      <c r="E37" s="322"/>
      <c r="F37" s="323"/>
      <c r="G37" s="26">
        <v>29</v>
      </c>
      <c r="H37" s="50">
        <v>0</v>
      </c>
      <c r="I37" s="45">
        <v>0</v>
      </c>
    </row>
    <row r="38" spans="1:9" ht="12.75" customHeight="1" x14ac:dyDescent="0.2">
      <c r="A38" s="321" t="s">
        <v>239</v>
      </c>
      <c r="B38" s="322"/>
      <c r="C38" s="322"/>
      <c r="D38" s="322"/>
      <c r="E38" s="322"/>
      <c r="F38" s="323"/>
      <c r="G38" s="26">
        <v>30</v>
      </c>
      <c r="H38" s="50">
        <v>-175646</v>
      </c>
      <c r="I38" s="45">
        <v>-10770778</v>
      </c>
    </row>
    <row r="39" spans="1:9" ht="12.75" customHeight="1" x14ac:dyDescent="0.2">
      <c r="A39" s="321" t="s">
        <v>240</v>
      </c>
      <c r="B39" s="322"/>
      <c r="C39" s="322"/>
      <c r="D39" s="322"/>
      <c r="E39" s="322"/>
      <c r="F39" s="323"/>
      <c r="G39" s="26">
        <v>31</v>
      </c>
      <c r="H39" s="50">
        <v>-170827965</v>
      </c>
      <c r="I39" s="45">
        <v>0</v>
      </c>
    </row>
    <row r="40" spans="1:9" ht="12.75" customHeight="1" x14ac:dyDescent="0.2">
      <c r="A40" s="321" t="s">
        <v>241</v>
      </c>
      <c r="B40" s="322"/>
      <c r="C40" s="322"/>
      <c r="D40" s="322"/>
      <c r="E40" s="322"/>
      <c r="F40" s="323"/>
      <c r="G40" s="26">
        <v>32</v>
      </c>
      <c r="H40" s="50">
        <v>0</v>
      </c>
      <c r="I40" s="45">
        <v>-47667787</v>
      </c>
    </row>
    <row r="41" spans="1:9" ht="24" customHeight="1" x14ac:dyDescent="0.2">
      <c r="A41" s="330" t="s">
        <v>242</v>
      </c>
      <c r="B41" s="331"/>
      <c r="C41" s="331"/>
      <c r="D41" s="331"/>
      <c r="E41" s="331"/>
      <c r="F41" s="332"/>
      <c r="G41" s="25">
        <v>33</v>
      </c>
      <c r="H41" s="46">
        <f>H36+H37+H38+H39+H40</f>
        <v>-901454644</v>
      </c>
      <c r="I41" s="46">
        <f>I36+I37+I38+I39+I40</f>
        <v>-1013028421</v>
      </c>
    </row>
    <row r="42" spans="1:9" ht="29.45" customHeight="1" x14ac:dyDescent="0.2">
      <c r="A42" s="348" t="s">
        <v>243</v>
      </c>
      <c r="B42" s="349"/>
      <c r="C42" s="349"/>
      <c r="D42" s="349"/>
      <c r="E42" s="349"/>
      <c r="F42" s="350"/>
      <c r="G42" s="27">
        <v>34</v>
      </c>
      <c r="H42" s="47">
        <f>H35+H41</f>
        <v>-894447269</v>
      </c>
      <c r="I42" s="47">
        <f>I35+I41</f>
        <v>-943426568</v>
      </c>
    </row>
    <row r="43" spans="1:9" x14ac:dyDescent="0.2">
      <c r="A43" s="342" t="s">
        <v>244</v>
      </c>
      <c r="B43" s="343"/>
      <c r="C43" s="343"/>
      <c r="D43" s="343"/>
      <c r="E43" s="343"/>
      <c r="F43" s="343"/>
      <c r="G43" s="343"/>
      <c r="H43" s="343"/>
      <c r="I43" s="344"/>
    </row>
    <row r="44" spans="1:9" ht="12.75" customHeight="1" x14ac:dyDescent="0.2">
      <c r="A44" s="345" t="s">
        <v>245</v>
      </c>
      <c r="B44" s="346"/>
      <c r="C44" s="346"/>
      <c r="D44" s="346"/>
      <c r="E44" s="346"/>
      <c r="F44" s="347"/>
      <c r="G44" s="24">
        <v>35</v>
      </c>
      <c r="H44" s="203">
        <v>0</v>
      </c>
      <c r="I44" s="204">
        <v>0</v>
      </c>
    </row>
    <row r="45" spans="1:9" ht="25.15" customHeight="1" x14ac:dyDescent="0.2">
      <c r="A45" s="321" t="s">
        <v>246</v>
      </c>
      <c r="B45" s="322"/>
      <c r="C45" s="322"/>
      <c r="D45" s="322"/>
      <c r="E45" s="322"/>
      <c r="F45" s="323"/>
      <c r="G45" s="26">
        <v>36</v>
      </c>
      <c r="H45" s="50">
        <v>0</v>
      </c>
      <c r="I45" s="45">
        <v>0</v>
      </c>
    </row>
    <row r="46" spans="1:9" ht="12.75" customHeight="1" x14ac:dyDescent="0.2">
      <c r="A46" s="321" t="s">
        <v>247</v>
      </c>
      <c r="B46" s="322"/>
      <c r="C46" s="322"/>
      <c r="D46" s="322"/>
      <c r="E46" s="322"/>
      <c r="F46" s="323"/>
      <c r="G46" s="26">
        <v>37</v>
      </c>
      <c r="H46" s="50">
        <v>605645120</v>
      </c>
      <c r="I46" s="45">
        <v>742204883</v>
      </c>
    </row>
    <row r="47" spans="1:9" ht="12.75" customHeight="1" x14ac:dyDescent="0.2">
      <c r="A47" s="321" t="s">
        <v>248</v>
      </c>
      <c r="B47" s="322"/>
      <c r="C47" s="322"/>
      <c r="D47" s="322"/>
      <c r="E47" s="322"/>
      <c r="F47" s="323"/>
      <c r="G47" s="26">
        <v>38</v>
      </c>
      <c r="H47" s="50">
        <v>0</v>
      </c>
      <c r="I47" s="45">
        <v>329030148</v>
      </c>
    </row>
    <row r="48" spans="1:9" ht="22.35" customHeight="1" x14ac:dyDescent="0.2">
      <c r="A48" s="330" t="s">
        <v>249</v>
      </c>
      <c r="B48" s="331"/>
      <c r="C48" s="331"/>
      <c r="D48" s="331"/>
      <c r="E48" s="331"/>
      <c r="F48" s="332"/>
      <c r="G48" s="25">
        <v>39</v>
      </c>
      <c r="H48" s="46">
        <f>H44+H45+H46+H47</f>
        <v>605645120</v>
      </c>
      <c r="I48" s="46">
        <f>I44+I45+I46+I47</f>
        <v>1071235031</v>
      </c>
    </row>
    <row r="49" spans="1:9" ht="24.6" customHeight="1" x14ac:dyDescent="0.2">
      <c r="A49" s="321" t="s">
        <v>389</v>
      </c>
      <c r="B49" s="322"/>
      <c r="C49" s="322"/>
      <c r="D49" s="322"/>
      <c r="E49" s="322"/>
      <c r="F49" s="323"/>
      <c r="G49" s="26">
        <v>40</v>
      </c>
      <c r="H49" s="50">
        <v>-209765109</v>
      </c>
      <c r="I49" s="45">
        <v>-450552945</v>
      </c>
    </row>
    <row r="50" spans="1:9" ht="12.75" customHeight="1" x14ac:dyDescent="0.2">
      <c r="A50" s="321" t="s">
        <v>250</v>
      </c>
      <c r="B50" s="322"/>
      <c r="C50" s="322"/>
      <c r="D50" s="322"/>
      <c r="E50" s="322"/>
      <c r="F50" s="323"/>
      <c r="G50" s="26">
        <v>41</v>
      </c>
      <c r="H50" s="50">
        <v>-116405354</v>
      </c>
      <c r="I50" s="45">
        <v>-130151483</v>
      </c>
    </row>
    <row r="51" spans="1:9" ht="12.75" customHeight="1" x14ac:dyDescent="0.2">
      <c r="A51" s="321" t="s">
        <v>251</v>
      </c>
      <c r="B51" s="322"/>
      <c r="C51" s="322"/>
      <c r="D51" s="322"/>
      <c r="E51" s="322"/>
      <c r="F51" s="323"/>
      <c r="G51" s="26">
        <v>42</v>
      </c>
      <c r="H51" s="50">
        <v>0</v>
      </c>
      <c r="I51" s="45">
        <v>0</v>
      </c>
    </row>
    <row r="52" spans="1:9" ht="23.45" customHeight="1" x14ac:dyDescent="0.2">
      <c r="A52" s="321" t="s">
        <v>252</v>
      </c>
      <c r="B52" s="322"/>
      <c r="C52" s="322"/>
      <c r="D52" s="322"/>
      <c r="E52" s="322"/>
      <c r="F52" s="323"/>
      <c r="G52" s="26">
        <v>43</v>
      </c>
      <c r="H52" s="50">
        <v>-51705655</v>
      </c>
      <c r="I52" s="45">
        <v>-39436690</v>
      </c>
    </row>
    <row r="53" spans="1:9" ht="12.75" customHeight="1" x14ac:dyDescent="0.2">
      <c r="A53" s="321" t="s">
        <v>253</v>
      </c>
      <c r="B53" s="322"/>
      <c r="C53" s="322"/>
      <c r="D53" s="322"/>
      <c r="E53" s="322"/>
      <c r="F53" s="323"/>
      <c r="G53" s="26">
        <v>44</v>
      </c>
      <c r="H53" s="50">
        <v>0</v>
      </c>
      <c r="I53" s="45">
        <v>-4280260</v>
      </c>
    </row>
    <row r="54" spans="1:9" ht="30.75" customHeight="1" x14ac:dyDescent="0.2">
      <c r="A54" s="330" t="s">
        <v>254</v>
      </c>
      <c r="B54" s="331"/>
      <c r="C54" s="331"/>
      <c r="D54" s="331"/>
      <c r="E54" s="331"/>
      <c r="F54" s="332"/>
      <c r="G54" s="25">
        <v>45</v>
      </c>
      <c r="H54" s="46">
        <f>H49+H50+H51+H52+H53</f>
        <v>-377876118</v>
      </c>
      <c r="I54" s="46">
        <f>I49+I50+I51+I52+I53</f>
        <v>-624421378</v>
      </c>
    </row>
    <row r="55" spans="1:9" ht="29.45" customHeight="1" x14ac:dyDescent="0.2">
      <c r="A55" s="351" t="s">
        <v>255</v>
      </c>
      <c r="B55" s="352"/>
      <c r="C55" s="352"/>
      <c r="D55" s="352"/>
      <c r="E55" s="352"/>
      <c r="F55" s="353"/>
      <c r="G55" s="25">
        <v>46</v>
      </c>
      <c r="H55" s="46">
        <f>H48+H54</f>
        <v>227769002</v>
      </c>
      <c r="I55" s="46">
        <f>I48+I54</f>
        <v>446813653</v>
      </c>
    </row>
    <row r="56" spans="1:9" x14ac:dyDescent="0.2">
      <c r="A56" s="321" t="s">
        <v>256</v>
      </c>
      <c r="B56" s="322"/>
      <c r="C56" s="322"/>
      <c r="D56" s="322"/>
      <c r="E56" s="322"/>
      <c r="F56" s="323"/>
      <c r="G56" s="26">
        <v>47</v>
      </c>
      <c r="H56" s="45">
        <v>0</v>
      </c>
      <c r="I56" s="45">
        <v>0</v>
      </c>
    </row>
    <row r="57" spans="1:9" ht="26.45" customHeight="1" x14ac:dyDescent="0.2">
      <c r="A57" s="351" t="s">
        <v>257</v>
      </c>
      <c r="B57" s="352"/>
      <c r="C57" s="352"/>
      <c r="D57" s="352"/>
      <c r="E57" s="352"/>
      <c r="F57" s="353"/>
      <c r="G57" s="25">
        <v>48</v>
      </c>
      <c r="H57" s="46">
        <f>H27+H42+H55+H56</f>
        <v>-25994601</v>
      </c>
      <c r="I57" s="46">
        <f>I27+I42+I55+I56</f>
        <v>288300285</v>
      </c>
    </row>
    <row r="58" spans="1:9" x14ac:dyDescent="0.2">
      <c r="A58" s="354" t="s">
        <v>258</v>
      </c>
      <c r="B58" s="355"/>
      <c r="C58" s="355"/>
      <c r="D58" s="355"/>
      <c r="E58" s="355"/>
      <c r="F58" s="356"/>
      <c r="G58" s="26">
        <v>49</v>
      </c>
      <c r="H58" s="50">
        <v>287836954</v>
      </c>
      <c r="I58" s="205">
        <v>261842353</v>
      </c>
    </row>
    <row r="59" spans="1:9" ht="31.15" customHeight="1" x14ac:dyDescent="0.2">
      <c r="A59" s="348" t="s">
        <v>259</v>
      </c>
      <c r="B59" s="349"/>
      <c r="C59" s="349"/>
      <c r="D59" s="349"/>
      <c r="E59" s="349"/>
      <c r="F59" s="350"/>
      <c r="G59" s="27">
        <v>50</v>
      </c>
      <c r="H59" s="47">
        <f>H57+H58</f>
        <v>261842353</v>
      </c>
      <c r="I59" s="47">
        <f>I57+I58</f>
        <v>550142638</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4">
    <cfRule type="cellIs" dxfId="26" priority="5" stopIfTrue="1" operator="notEqual">
      <formula>ROUND(H34,0)</formula>
    </cfRule>
    <cfRule type="cellIs" dxfId="25" priority="6" stopIfTrue="1" operator="lessThan">
      <formula>0</formula>
    </cfRule>
  </conditionalFormatting>
  <conditionalFormatting sqref="H44:H45">
    <cfRule type="cellIs" dxfId="24" priority="3" stopIfTrue="1" operator="notEqual">
      <formula>ROUND(H44,0)</formula>
    </cfRule>
    <cfRule type="cellIs" dxfId="23" priority="4" stopIfTrue="1" operator="lessThan">
      <formula>0</formula>
    </cfRule>
  </conditionalFormatting>
  <conditionalFormatting sqref="H53">
    <cfRule type="cellIs" dxfId="22" priority="1" stopIfTrue="1" operator="notEqual">
      <formula>ROUND(H53,0)</formula>
    </cfRule>
    <cfRule type="cellIs" dxfId="21" priority="2"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31" zoomScale="110" zoomScaleNormal="100" workbookViewId="0">
      <selection activeCell="I49" sqref="I49"/>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319" t="s">
        <v>260</v>
      </c>
      <c r="B1" s="320"/>
      <c r="C1" s="320"/>
      <c r="D1" s="320"/>
      <c r="E1" s="320"/>
      <c r="F1" s="320"/>
      <c r="G1" s="320"/>
      <c r="H1" s="320"/>
      <c r="I1" s="320"/>
    </row>
    <row r="2" spans="1:9" ht="12.75" customHeight="1" x14ac:dyDescent="0.2">
      <c r="A2" s="311" t="s">
        <v>412</v>
      </c>
      <c r="B2" s="278"/>
      <c r="C2" s="278"/>
      <c r="D2" s="278"/>
      <c r="E2" s="278"/>
      <c r="F2" s="278"/>
      <c r="G2" s="278"/>
      <c r="H2" s="278"/>
      <c r="I2" s="278"/>
    </row>
    <row r="3" spans="1:9" x14ac:dyDescent="0.2">
      <c r="A3" s="366" t="s">
        <v>355</v>
      </c>
      <c r="B3" s="367"/>
      <c r="C3" s="367"/>
      <c r="D3" s="367"/>
      <c r="E3" s="367"/>
      <c r="F3" s="367"/>
      <c r="G3" s="367"/>
      <c r="H3" s="367"/>
      <c r="I3" s="367"/>
    </row>
    <row r="4" spans="1:9" x14ac:dyDescent="0.2">
      <c r="A4" s="324" t="s">
        <v>413</v>
      </c>
      <c r="B4" s="282"/>
      <c r="C4" s="282"/>
      <c r="D4" s="282"/>
      <c r="E4" s="282"/>
      <c r="F4" s="282"/>
      <c r="G4" s="282"/>
      <c r="H4" s="282"/>
      <c r="I4" s="283"/>
    </row>
    <row r="5" spans="1:9" ht="24" thickBot="1" x14ac:dyDescent="0.25">
      <c r="A5" s="336" t="s">
        <v>2</v>
      </c>
      <c r="B5" s="337"/>
      <c r="C5" s="337"/>
      <c r="D5" s="337"/>
      <c r="E5" s="337"/>
      <c r="F5" s="338"/>
      <c r="G5" s="22" t="s">
        <v>107</v>
      </c>
      <c r="H5" s="40" t="s">
        <v>380</v>
      </c>
      <c r="I5" s="40" t="s">
        <v>347</v>
      </c>
    </row>
    <row r="6" spans="1:9" x14ac:dyDescent="0.2">
      <c r="A6" s="339">
        <v>1</v>
      </c>
      <c r="B6" s="340"/>
      <c r="C6" s="340"/>
      <c r="D6" s="340"/>
      <c r="E6" s="340"/>
      <c r="F6" s="341"/>
      <c r="G6" s="28">
        <v>2</v>
      </c>
      <c r="H6" s="41" t="s">
        <v>207</v>
      </c>
      <c r="I6" s="41" t="s">
        <v>208</v>
      </c>
    </row>
    <row r="7" spans="1:9" x14ac:dyDescent="0.2">
      <c r="A7" s="361" t="s">
        <v>209</v>
      </c>
      <c r="B7" s="362"/>
      <c r="C7" s="362"/>
      <c r="D7" s="362"/>
      <c r="E7" s="362"/>
      <c r="F7" s="362"/>
      <c r="G7" s="362"/>
      <c r="H7" s="362"/>
      <c r="I7" s="363"/>
    </row>
    <row r="8" spans="1:9" x14ac:dyDescent="0.2">
      <c r="A8" s="365" t="s">
        <v>261</v>
      </c>
      <c r="B8" s="365"/>
      <c r="C8" s="365"/>
      <c r="D8" s="365"/>
      <c r="E8" s="365"/>
      <c r="F8" s="365"/>
      <c r="G8" s="29">
        <v>1</v>
      </c>
      <c r="H8" s="49">
        <v>0</v>
      </c>
      <c r="I8" s="49">
        <v>0</v>
      </c>
    </row>
    <row r="9" spans="1:9" x14ac:dyDescent="0.2">
      <c r="A9" s="358" t="s">
        <v>262</v>
      </c>
      <c r="B9" s="358"/>
      <c r="C9" s="358"/>
      <c r="D9" s="358"/>
      <c r="E9" s="358"/>
      <c r="F9" s="358"/>
      <c r="G9" s="30">
        <v>2</v>
      </c>
      <c r="H9" s="49">
        <v>0</v>
      </c>
      <c r="I9" s="49">
        <v>0</v>
      </c>
    </row>
    <row r="10" spans="1:9" x14ac:dyDescent="0.2">
      <c r="A10" s="358" t="s">
        <v>263</v>
      </c>
      <c r="B10" s="358"/>
      <c r="C10" s="358"/>
      <c r="D10" s="358"/>
      <c r="E10" s="358"/>
      <c r="F10" s="358"/>
      <c r="G10" s="30">
        <v>3</v>
      </c>
      <c r="H10" s="49">
        <v>0</v>
      </c>
      <c r="I10" s="49">
        <v>0</v>
      </c>
    </row>
    <row r="11" spans="1:9" x14ac:dyDescent="0.2">
      <c r="A11" s="358" t="s">
        <v>264</v>
      </c>
      <c r="B11" s="358"/>
      <c r="C11" s="358"/>
      <c r="D11" s="358"/>
      <c r="E11" s="358"/>
      <c r="F11" s="358"/>
      <c r="G11" s="30">
        <v>4</v>
      </c>
      <c r="H11" s="49">
        <v>0</v>
      </c>
      <c r="I11" s="49">
        <v>0</v>
      </c>
    </row>
    <row r="12" spans="1:9" x14ac:dyDescent="0.2">
      <c r="A12" s="358" t="s">
        <v>265</v>
      </c>
      <c r="B12" s="358"/>
      <c r="C12" s="358"/>
      <c r="D12" s="358"/>
      <c r="E12" s="358"/>
      <c r="F12" s="358"/>
      <c r="G12" s="30">
        <v>5</v>
      </c>
      <c r="H12" s="49">
        <v>0</v>
      </c>
      <c r="I12" s="49">
        <v>0</v>
      </c>
    </row>
    <row r="13" spans="1:9" x14ac:dyDescent="0.2">
      <c r="A13" s="358" t="s">
        <v>266</v>
      </c>
      <c r="B13" s="358"/>
      <c r="C13" s="358"/>
      <c r="D13" s="358"/>
      <c r="E13" s="358"/>
      <c r="F13" s="358"/>
      <c r="G13" s="30">
        <v>6</v>
      </c>
      <c r="H13" s="49">
        <v>0</v>
      </c>
      <c r="I13" s="49">
        <v>0</v>
      </c>
    </row>
    <row r="14" spans="1:9" x14ac:dyDescent="0.2">
      <c r="A14" s="358" t="s">
        <v>267</v>
      </c>
      <c r="B14" s="358"/>
      <c r="C14" s="358"/>
      <c r="D14" s="358"/>
      <c r="E14" s="358"/>
      <c r="F14" s="358"/>
      <c r="G14" s="30">
        <v>7</v>
      </c>
      <c r="H14" s="49">
        <v>0</v>
      </c>
      <c r="I14" s="49">
        <v>0</v>
      </c>
    </row>
    <row r="15" spans="1:9" x14ac:dyDescent="0.2">
      <c r="A15" s="358" t="s">
        <v>268</v>
      </c>
      <c r="B15" s="358"/>
      <c r="C15" s="358"/>
      <c r="D15" s="358"/>
      <c r="E15" s="358"/>
      <c r="F15" s="358"/>
      <c r="G15" s="30">
        <v>8</v>
      </c>
      <c r="H15" s="49">
        <v>0</v>
      </c>
      <c r="I15" s="49">
        <v>0</v>
      </c>
    </row>
    <row r="16" spans="1:9" x14ac:dyDescent="0.2">
      <c r="A16" s="359" t="s">
        <v>269</v>
      </c>
      <c r="B16" s="359"/>
      <c r="C16" s="359"/>
      <c r="D16" s="359"/>
      <c r="E16" s="359"/>
      <c r="F16" s="359"/>
      <c r="G16" s="31">
        <v>9</v>
      </c>
      <c r="H16" s="51">
        <f>SUM(H8:H15)</f>
        <v>0</v>
      </c>
      <c r="I16" s="51">
        <f>SUM(I8:I15)</f>
        <v>0</v>
      </c>
    </row>
    <row r="17" spans="1:9" x14ac:dyDescent="0.2">
      <c r="A17" s="358" t="s">
        <v>270</v>
      </c>
      <c r="B17" s="358"/>
      <c r="C17" s="358"/>
      <c r="D17" s="358"/>
      <c r="E17" s="358"/>
      <c r="F17" s="358"/>
      <c r="G17" s="30">
        <v>10</v>
      </c>
      <c r="H17" s="50">
        <v>0</v>
      </c>
      <c r="I17" s="50">
        <v>0</v>
      </c>
    </row>
    <row r="18" spans="1:9" x14ac:dyDescent="0.2">
      <c r="A18" s="358" t="s">
        <v>271</v>
      </c>
      <c r="B18" s="358"/>
      <c r="C18" s="358"/>
      <c r="D18" s="358"/>
      <c r="E18" s="358"/>
      <c r="F18" s="358"/>
      <c r="G18" s="30">
        <v>11</v>
      </c>
      <c r="H18" s="50">
        <v>0</v>
      </c>
      <c r="I18" s="50">
        <v>0</v>
      </c>
    </row>
    <row r="19" spans="1:9" ht="27.6" customHeight="1" x14ac:dyDescent="0.2">
      <c r="A19" s="364" t="s">
        <v>272</v>
      </c>
      <c r="B19" s="364"/>
      <c r="C19" s="364"/>
      <c r="D19" s="364"/>
      <c r="E19" s="364"/>
      <c r="F19" s="364"/>
      <c r="G19" s="32">
        <v>12</v>
      </c>
      <c r="H19" s="52">
        <f>H16+H17+H18</f>
        <v>0</v>
      </c>
      <c r="I19" s="52">
        <f>I16+I17+I18</f>
        <v>0</v>
      </c>
    </row>
    <row r="20" spans="1:9" x14ac:dyDescent="0.2">
      <c r="A20" s="361" t="s">
        <v>229</v>
      </c>
      <c r="B20" s="362"/>
      <c r="C20" s="362"/>
      <c r="D20" s="362"/>
      <c r="E20" s="362"/>
      <c r="F20" s="362"/>
      <c r="G20" s="362"/>
      <c r="H20" s="362"/>
      <c r="I20" s="363"/>
    </row>
    <row r="21" spans="1:9" ht="26.45" customHeight="1" x14ac:dyDescent="0.2">
      <c r="A21" s="365" t="s">
        <v>273</v>
      </c>
      <c r="B21" s="365"/>
      <c r="C21" s="365"/>
      <c r="D21" s="365"/>
      <c r="E21" s="365"/>
      <c r="F21" s="365"/>
      <c r="G21" s="29">
        <v>13</v>
      </c>
      <c r="H21" s="49">
        <v>0</v>
      </c>
      <c r="I21" s="49">
        <v>0</v>
      </c>
    </row>
    <row r="22" spans="1:9" x14ac:dyDescent="0.2">
      <c r="A22" s="358" t="s">
        <v>274</v>
      </c>
      <c r="B22" s="358"/>
      <c r="C22" s="358"/>
      <c r="D22" s="358"/>
      <c r="E22" s="358"/>
      <c r="F22" s="358"/>
      <c r="G22" s="30">
        <v>14</v>
      </c>
      <c r="H22" s="49">
        <v>0</v>
      </c>
      <c r="I22" s="49">
        <v>0</v>
      </c>
    </row>
    <row r="23" spans="1:9" x14ac:dyDescent="0.2">
      <c r="A23" s="358" t="s">
        <v>275</v>
      </c>
      <c r="B23" s="358"/>
      <c r="C23" s="358"/>
      <c r="D23" s="358"/>
      <c r="E23" s="358"/>
      <c r="F23" s="358"/>
      <c r="G23" s="30">
        <v>15</v>
      </c>
      <c r="H23" s="49">
        <v>0</v>
      </c>
      <c r="I23" s="49">
        <v>0</v>
      </c>
    </row>
    <row r="24" spans="1:9" x14ac:dyDescent="0.2">
      <c r="A24" s="358" t="s">
        <v>276</v>
      </c>
      <c r="B24" s="358"/>
      <c r="C24" s="358"/>
      <c r="D24" s="358"/>
      <c r="E24" s="358"/>
      <c r="F24" s="358"/>
      <c r="G24" s="30">
        <v>16</v>
      </c>
      <c r="H24" s="49">
        <v>0</v>
      </c>
      <c r="I24" s="49">
        <v>0</v>
      </c>
    </row>
    <row r="25" spans="1:9" x14ac:dyDescent="0.2">
      <c r="A25" s="358" t="s">
        <v>277</v>
      </c>
      <c r="B25" s="358"/>
      <c r="C25" s="358"/>
      <c r="D25" s="358"/>
      <c r="E25" s="358"/>
      <c r="F25" s="358"/>
      <c r="G25" s="30">
        <v>17</v>
      </c>
      <c r="H25" s="49">
        <v>0</v>
      </c>
      <c r="I25" s="49">
        <v>0</v>
      </c>
    </row>
    <row r="26" spans="1:9" x14ac:dyDescent="0.2">
      <c r="A26" s="358" t="s">
        <v>278</v>
      </c>
      <c r="B26" s="358"/>
      <c r="C26" s="358"/>
      <c r="D26" s="358"/>
      <c r="E26" s="358"/>
      <c r="F26" s="358"/>
      <c r="G26" s="30">
        <v>18</v>
      </c>
      <c r="H26" s="49">
        <v>0</v>
      </c>
      <c r="I26" s="49">
        <v>0</v>
      </c>
    </row>
    <row r="27" spans="1:9" ht="24" customHeight="1" x14ac:dyDescent="0.2">
      <c r="A27" s="359" t="s">
        <v>279</v>
      </c>
      <c r="B27" s="359"/>
      <c r="C27" s="359"/>
      <c r="D27" s="359"/>
      <c r="E27" s="359"/>
      <c r="F27" s="359"/>
      <c r="G27" s="31">
        <v>19</v>
      </c>
      <c r="H27" s="51">
        <f>SUM(H21:H26)</f>
        <v>0</v>
      </c>
      <c r="I27" s="51">
        <f>SUM(I21:I26)</f>
        <v>0</v>
      </c>
    </row>
    <row r="28" spans="1:9" ht="27.2" customHeight="1" x14ac:dyDescent="0.2">
      <c r="A28" s="358" t="s">
        <v>280</v>
      </c>
      <c r="B28" s="358"/>
      <c r="C28" s="358"/>
      <c r="D28" s="358"/>
      <c r="E28" s="358"/>
      <c r="F28" s="358"/>
      <c r="G28" s="30">
        <v>20</v>
      </c>
      <c r="H28" s="50">
        <v>0</v>
      </c>
      <c r="I28" s="50">
        <v>0</v>
      </c>
    </row>
    <row r="29" spans="1:9" x14ac:dyDescent="0.2">
      <c r="A29" s="358" t="s">
        <v>281</v>
      </c>
      <c r="B29" s="358"/>
      <c r="C29" s="358"/>
      <c r="D29" s="358"/>
      <c r="E29" s="358"/>
      <c r="F29" s="358"/>
      <c r="G29" s="30">
        <v>21</v>
      </c>
      <c r="H29" s="50">
        <v>0</v>
      </c>
      <c r="I29" s="50">
        <v>0</v>
      </c>
    </row>
    <row r="30" spans="1:9" x14ac:dyDescent="0.2">
      <c r="A30" s="358" t="s">
        <v>282</v>
      </c>
      <c r="B30" s="358"/>
      <c r="C30" s="358"/>
      <c r="D30" s="358"/>
      <c r="E30" s="358"/>
      <c r="F30" s="358"/>
      <c r="G30" s="30">
        <v>22</v>
      </c>
      <c r="H30" s="50">
        <v>0</v>
      </c>
      <c r="I30" s="50">
        <v>0</v>
      </c>
    </row>
    <row r="31" spans="1:9" x14ac:dyDescent="0.2">
      <c r="A31" s="358" t="s">
        <v>283</v>
      </c>
      <c r="B31" s="358"/>
      <c r="C31" s="358"/>
      <c r="D31" s="358"/>
      <c r="E31" s="358"/>
      <c r="F31" s="358"/>
      <c r="G31" s="30">
        <v>23</v>
      </c>
      <c r="H31" s="50">
        <v>0</v>
      </c>
      <c r="I31" s="50">
        <v>0</v>
      </c>
    </row>
    <row r="32" spans="1:9" x14ac:dyDescent="0.2">
      <c r="A32" s="358" t="s">
        <v>284</v>
      </c>
      <c r="B32" s="358"/>
      <c r="C32" s="358"/>
      <c r="D32" s="358"/>
      <c r="E32" s="358"/>
      <c r="F32" s="358"/>
      <c r="G32" s="30">
        <v>24</v>
      </c>
      <c r="H32" s="50">
        <v>0</v>
      </c>
      <c r="I32" s="50">
        <v>0</v>
      </c>
    </row>
    <row r="33" spans="1:9" ht="26.1" customHeight="1" x14ac:dyDescent="0.2">
      <c r="A33" s="359" t="s">
        <v>285</v>
      </c>
      <c r="B33" s="359"/>
      <c r="C33" s="359"/>
      <c r="D33" s="359"/>
      <c r="E33" s="359"/>
      <c r="F33" s="359"/>
      <c r="G33" s="31">
        <v>25</v>
      </c>
      <c r="H33" s="51">
        <f>SUM(H28:H32)</f>
        <v>0</v>
      </c>
      <c r="I33" s="51">
        <f>SUM(I28:I32)</f>
        <v>0</v>
      </c>
    </row>
    <row r="34" spans="1:9" ht="28.15" customHeight="1" x14ac:dyDescent="0.2">
      <c r="A34" s="364" t="s">
        <v>286</v>
      </c>
      <c r="B34" s="364"/>
      <c r="C34" s="364"/>
      <c r="D34" s="364"/>
      <c r="E34" s="364"/>
      <c r="F34" s="364"/>
      <c r="G34" s="32">
        <v>26</v>
      </c>
      <c r="H34" s="52">
        <f>H27+H33</f>
        <v>0</v>
      </c>
      <c r="I34" s="52">
        <f>I27+I33</f>
        <v>0</v>
      </c>
    </row>
    <row r="35" spans="1:9" x14ac:dyDescent="0.2">
      <c r="A35" s="361" t="s">
        <v>244</v>
      </c>
      <c r="B35" s="362"/>
      <c r="C35" s="362"/>
      <c r="D35" s="362"/>
      <c r="E35" s="362"/>
      <c r="F35" s="362"/>
      <c r="G35" s="362">
        <v>0</v>
      </c>
      <c r="H35" s="362"/>
      <c r="I35" s="363"/>
    </row>
    <row r="36" spans="1:9" x14ac:dyDescent="0.2">
      <c r="A36" s="360" t="s">
        <v>287</v>
      </c>
      <c r="B36" s="360"/>
      <c r="C36" s="360"/>
      <c r="D36" s="360"/>
      <c r="E36" s="360"/>
      <c r="F36" s="360"/>
      <c r="G36" s="29">
        <v>27</v>
      </c>
      <c r="H36" s="49">
        <v>0</v>
      </c>
      <c r="I36" s="49">
        <v>0</v>
      </c>
    </row>
    <row r="37" spans="1:9" ht="25.15" customHeight="1" x14ac:dyDescent="0.2">
      <c r="A37" s="357" t="s">
        <v>288</v>
      </c>
      <c r="B37" s="357"/>
      <c r="C37" s="357"/>
      <c r="D37" s="357"/>
      <c r="E37" s="357"/>
      <c r="F37" s="357"/>
      <c r="G37" s="30">
        <v>28</v>
      </c>
      <c r="H37" s="49">
        <v>0</v>
      </c>
      <c r="I37" s="49">
        <v>0</v>
      </c>
    </row>
    <row r="38" spans="1:9" x14ac:dyDescent="0.2">
      <c r="A38" s="357" t="s">
        <v>289</v>
      </c>
      <c r="B38" s="357"/>
      <c r="C38" s="357"/>
      <c r="D38" s="357"/>
      <c r="E38" s="357"/>
      <c r="F38" s="357"/>
      <c r="G38" s="30">
        <v>29</v>
      </c>
      <c r="H38" s="49">
        <v>0</v>
      </c>
      <c r="I38" s="49">
        <v>0</v>
      </c>
    </row>
    <row r="39" spans="1:9" x14ac:dyDescent="0.2">
      <c r="A39" s="357" t="s">
        <v>290</v>
      </c>
      <c r="B39" s="357"/>
      <c r="C39" s="357"/>
      <c r="D39" s="357"/>
      <c r="E39" s="357"/>
      <c r="F39" s="357"/>
      <c r="G39" s="30">
        <v>30</v>
      </c>
      <c r="H39" s="49">
        <v>0</v>
      </c>
      <c r="I39" s="49">
        <v>0</v>
      </c>
    </row>
    <row r="40" spans="1:9" ht="26.1" customHeight="1" x14ac:dyDescent="0.2">
      <c r="A40" s="359" t="s">
        <v>291</v>
      </c>
      <c r="B40" s="359"/>
      <c r="C40" s="359"/>
      <c r="D40" s="359"/>
      <c r="E40" s="359"/>
      <c r="F40" s="359"/>
      <c r="G40" s="31">
        <v>31</v>
      </c>
      <c r="H40" s="51">
        <f>H39+H38+H37+H36</f>
        <v>0</v>
      </c>
      <c r="I40" s="51">
        <f>I39+I38+I37+I36</f>
        <v>0</v>
      </c>
    </row>
    <row r="41" spans="1:9" ht="24.6" customHeight="1" x14ac:dyDescent="0.2">
      <c r="A41" s="357" t="s">
        <v>292</v>
      </c>
      <c r="B41" s="357"/>
      <c r="C41" s="357"/>
      <c r="D41" s="357"/>
      <c r="E41" s="357"/>
      <c r="F41" s="357"/>
      <c r="G41" s="30">
        <v>32</v>
      </c>
      <c r="H41" s="50">
        <v>0</v>
      </c>
      <c r="I41" s="50">
        <v>0</v>
      </c>
    </row>
    <row r="42" spans="1:9" x14ac:dyDescent="0.2">
      <c r="A42" s="357" t="s">
        <v>293</v>
      </c>
      <c r="B42" s="357"/>
      <c r="C42" s="357"/>
      <c r="D42" s="357"/>
      <c r="E42" s="357"/>
      <c r="F42" s="357"/>
      <c r="G42" s="30">
        <v>33</v>
      </c>
      <c r="H42" s="50">
        <v>0</v>
      </c>
      <c r="I42" s="50">
        <v>0</v>
      </c>
    </row>
    <row r="43" spans="1:9" x14ac:dyDescent="0.2">
      <c r="A43" s="357" t="s">
        <v>294</v>
      </c>
      <c r="B43" s="357"/>
      <c r="C43" s="357"/>
      <c r="D43" s="357"/>
      <c r="E43" s="357"/>
      <c r="F43" s="357"/>
      <c r="G43" s="30">
        <v>34</v>
      </c>
      <c r="H43" s="50">
        <v>0</v>
      </c>
      <c r="I43" s="50">
        <v>0</v>
      </c>
    </row>
    <row r="44" spans="1:9" ht="21" customHeight="1" x14ac:dyDescent="0.2">
      <c r="A44" s="357" t="s">
        <v>295</v>
      </c>
      <c r="B44" s="357"/>
      <c r="C44" s="357"/>
      <c r="D44" s="357"/>
      <c r="E44" s="357"/>
      <c r="F44" s="357"/>
      <c r="G44" s="30">
        <v>35</v>
      </c>
      <c r="H44" s="50">
        <v>0</v>
      </c>
      <c r="I44" s="50">
        <v>0</v>
      </c>
    </row>
    <row r="45" spans="1:9" x14ac:dyDescent="0.2">
      <c r="A45" s="357" t="s">
        <v>296</v>
      </c>
      <c r="B45" s="357"/>
      <c r="C45" s="357"/>
      <c r="D45" s="357"/>
      <c r="E45" s="357"/>
      <c r="F45" s="357"/>
      <c r="G45" s="30">
        <v>36</v>
      </c>
      <c r="H45" s="50">
        <v>0</v>
      </c>
      <c r="I45" s="50">
        <v>0</v>
      </c>
    </row>
    <row r="46" spans="1:9" ht="23.45" customHeight="1" x14ac:dyDescent="0.2">
      <c r="A46" s="359" t="s">
        <v>297</v>
      </c>
      <c r="B46" s="359"/>
      <c r="C46" s="359"/>
      <c r="D46" s="359"/>
      <c r="E46" s="359"/>
      <c r="F46" s="359"/>
      <c r="G46" s="31">
        <v>37</v>
      </c>
      <c r="H46" s="51">
        <f>H45+H44+H43+H42+H41</f>
        <v>0</v>
      </c>
      <c r="I46" s="51">
        <f>I45+I44+I43+I42+I41</f>
        <v>0</v>
      </c>
    </row>
    <row r="47" spans="1:9" ht="26.1" customHeight="1" x14ac:dyDescent="0.2">
      <c r="A47" s="368" t="s">
        <v>298</v>
      </c>
      <c r="B47" s="368"/>
      <c r="C47" s="368"/>
      <c r="D47" s="368"/>
      <c r="E47" s="368"/>
      <c r="F47" s="368"/>
      <c r="G47" s="31">
        <v>38</v>
      </c>
      <c r="H47" s="51">
        <f>H46+H40</f>
        <v>0</v>
      </c>
      <c r="I47" s="51">
        <f>I46+I40</f>
        <v>0</v>
      </c>
    </row>
    <row r="48" spans="1:9" x14ac:dyDescent="0.2">
      <c r="A48" s="358" t="s">
        <v>299</v>
      </c>
      <c r="B48" s="358"/>
      <c r="C48" s="358"/>
      <c r="D48" s="358"/>
      <c r="E48" s="358"/>
      <c r="F48" s="358"/>
      <c r="G48" s="30">
        <v>39</v>
      </c>
      <c r="H48" s="50">
        <v>0</v>
      </c>
      <c r="I48" s="50">
        <v>0</v>
      </c>
    </row>
    <row r="49" spans="1:9" ht="26.1" customHeight="1" x14ac:dyDescent="0.2">
      <c r="A49" s="368" t="s">
        <v>300</v>
      </c>
      <c r="B49" s="368"/>
      <c r="C49" s="368"/>
      <c r="D49" s="368"/>
      <c r="E49" s="368"/>
      <c r="F49" s="368"/>
      <c r="G49" s="31">
        <v>40</v>
      </c>
      <c r="H49" s="51">
        <f>H19+H34+H47+H48</f>
        <v>0</v>
      </c>
      <c r="I49" s="51">
        <f>I19+I34+I47+I48</f>
        <v>0</v>
      </c>
    </row>
    <row r="50" spans="1:9" x14ac:dyDescent="0.2">
      <c r="A50" s="369" t="s">
        <v>258</v>
      </c>
      <c r="B50" s="369"/>
      <c r="C50" s="369"/>
      <c r="D50" s="369"/>
      <c r="E50" s="369"/>
      <c r="F50" s="369"/>
      <c r="G50" s="30">
        <v>41</v>
      </c>
      <c r="H50" s="50">
        <v>0</v>
      </c>
      <c r="I50" s="50">
        <v>0</v>
      </c>
    </row>
    <row r="51" spans="1:9" ht="31.9" customHeight="1" x14ac:dyDescent="0.2">
      <c r="A51" s="364" t="s">
        <v>301</v>
      </c>
      <c r="B51" s="364"/>
      <c r="C51" s="364"/>
      <c r="D51" s="364"/>
      <c r="E51" s="364"/>
      <c r="F51" s="364"/>
      <c r="G51" s="32">
        <v>42</v>
      </c>
      <c r="H51" s="52">
        <f>H50+H49</f>
        <v>0</v>
      </c>
      <c r="I51" s="52">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A10" zoomScale="80" zoomScaleNormal="100" zoomScaleSheetLayoutView="80" workbookViewId="0">
      <selection activeCell="I26" sqref="I26"/>
    </sheetView>
  </sheetViews>
  <sheetFormatPr defaultRowHeight="12.75" x14ac:dyDescent="0.2"/>
  <cols>
    <col min="1" max="4" width="9.140625" style="1"/>
    <col min="5" max="5" width="10.140625" style="1" bestFit="1" customWidth="1"/>
    <col min="6" max="6" width="9.140625" style="1"/>
    <col min="7" max="7" width="9.85546875" style="1" bestFit="1" customWidth="1"/>
    <col min="8" max="23" width="13.42578125" style="54"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70" t="s">
        <v>302</v>
      </c>
      <c r="B1" s="371"/>
      <c r="C1" s="371"/>
      <c r="D1" s="371"/>
      <c r="E1" s="371"/>
      <c r="F1" s="371"/>
      <c r="G1" s="371"/>
      <c r="H1" s="371"/>
      <c r="I1" s="371"/>
      <c r="J1" s="371"/>
      <c r="K1" s="53"/>
    </row>
    <row r="2" spans="1:23" ht="15.75" x14ac:dyDescent="0.2">
      <c r="A2" s="2"/>
      <c r="B2" s="3"/>
      <c r="C2" s="372" t="s">
        <v>303</v>
      </c>
      <c r="D2" s="372"/>
      <c r="E2" s="10">
        <v>43466</v>
      </c>
      <c r="F2" s="4" t="s">
        <v>0</v>
      </c>
      <c r="G2" s="10">
        <v>43830</v>
      </c>
      <c r="H2" s="55"/>
      <c r="I2" s="55"/>
      <c r="J2" s="55"/>
      <c r="K2" s="56"/>
      <c r="V2" s="57" t="s">
        <v>355</v>
      </c>
    </row>
    <row r="3" spans="1:23" ht="13.5" customHeight="1" thickBot="1" x14ac:dyDescent="0.25">
      <c r="A3" s="375" t="s">
        <v>304</v>
      </c>
      <c r="B3" s="376"/>
      <c r="C3" s="376"/>
      <c r="D3" s="376"/>
      <c r="E3" s="376"/>
      <c r="F3" s="376"/>
      <c r="G3" s="379" t="s">
        <v>3</v>
      </c>
      <c r="H3" s="381" t="s">
        <v>305</v>
      </c>
      <c r="I3" s="381"/>
      <c r="J3" s="381"/>
      <c r="K3" s="381"/>
      <c r="L3" s="381"/>
      <c r="M3" s="381"/>
      <c r="N3" s="381"/>
      <c r="O3" s="381"/>
      <c r="P3" s="381"/>
      <c r="Q3" s="381"/>
      <c r="R3" s="381"/>
      <c r="S3" s="381"/>
      <c r="T3" s="381"/>
      <c r="U3" s="381"/>
      <c r="V3" s="381" t="s">
        <v>306</v>
      </c>
      <c r="W3" s="383" t="s">
        <v>307</v>
      </c>
    </row>
    <row r="4" spans="1:23" ht="57" thickBot="1" x14ac:dyDescent="0.25">
      <c r="A4" s="377"/>
      <c r="B4" s="378"/>
      <c r="C4" s="378"/>
      <c r="D4" s="378"/>
      <c r="E4" s="378"/>
      <c r="F4" s="378"/>
      <c r="G4" s="380"/>
      <c r="H4" s="58" t="s">
        <v>308</v>
      </c>
      <c r="I4" s="58" t="s">
        <v>309</v>
      </c>
      <c r="J4" s="58" t="s">
        <v>310</v>
      </c>
      <c r="K4" s="58" t="s">
        <v>311</v>
      </c>
      <c r="L4" s="58" t="s">
        <v>312</v>
      </c>
      <c r="M4" s="58" t="s">
        <v>313</v>
      </c>
      <c r="N4" s="58" t="s">
        <v>314</v>
      </c>
      <c r="O4" s="58" t="s">
        <v>315</v>
      </c>
      <c r="P4" s="58" t="s">
        <v>316</v>
      </c>
      <c r="Q4" s="58" t="s">
        <v>317</v>
      </c>
      <c r="R4" s="58" t="s">
        <v>318</v>
      </c>
      <c r="S4" s="58" t="s">
        <v>319</v>
      </c>
      <c r="T4" s="58" t="s">
        <v>320</v>
      </c>
      <c r="U4" s="58" t="s">
        <v>321</v>
      </c>
      <c r="V4" s="382"/>
      <c r="W4" s="384"/>
    </row>
    <row r="5" spans="1:23" ht="22.5" x14ac:dyDescent="0.2">
      <c r="A5" s="385">
        <v>1</v>
      </c>
      <c r="B5" s="386"/>
      <c r="C5" s="386"/>
      <c r="D5" s="386"/>
      <c r="E5" s="386"/>
      <c r="F5" s="386"/>
      <c r="G5" s="5">
        <v>2</v>
      </c>
      <c r="H5" s="59" t="s">
        <v>207</v>
      </c>
      <c r="I5" s="60" t="s">
        <v>208</v>
      </c>
      <c r="J5" s="59" t="s">
        <v>356</v>
      </c>
      <c r="K5" s="60" t="s">
        <v>357</v>
      </c>
      <c r="L5" s="59" t="s">
        <v>358</v>
      </c>
      <c r="M5" s="60" t="s">
        <v>359</v>
      </c>
      <c r="N5" s="59" t="s">
        <v>360</v>
      </c>
      <c r="O5" s="60" t="s">
        <v>361</v>
      </c>
      <c r="P5" s="59" t="s">
        <v>362</v>
      </c>
      <c r="Q5" s="60" t="s">
        <v>363</v>
      </c>
      <c r="R5" s="59" t="s">
        <v>364</v>
      </c>
      <c r="S5" s="60" t="s">
        <v>365</v>
      </c>
      <c r="T5" s="59" t="s">
        <v>366</v>
      </c>
      <c r="U5" s="59" t="s">
        <v>367</v>
      </c>
      <c r="V5" s="59" t="s">
        <v>368</v>
      </c>
      <c r="W5" s="61" t="s">
        <v>369</v>
      </c>
    </row>
    <row r="6" spans="1:23" x14ac:dyDescent="0.2">
      <c r="A6" s="387" t="s">
        <v>322</v>
      </c>
      <c r="B6" s="387"/>
      <c r="C6" s="387"/>
      <c r="D6" s="387"/>
      <c r="E6" s="387"/>
      <c r="F6" s="387"/>
      <c r="G6" s="387"/>
      <c r="H6" s="387"/>
      <c r="I6" s="387"/>
      <c r="J6" s="387"/>
      <c r="K6" s="387"/>
      <c r="L6" s="387"/>
      <c r="M6" s="387"/>
      <c r="N6" s="388"/>
      <c r="O6" s="388"/>
      <c r="P6" s="388"/>
      <c r="Q6" s="388"/>
      <c r="R6" s="388"/>
      <c r="S6" s="388"/>
      <c r="T6" s="388"/>
      <c r="U6" s="388"/>
      <c r="V6" s="388"/>
      <c r="W6" s="389"/>
    </row>
    <row r="7" spans="1:23" x14ac:dyDescent="0.2">
      <c r="A7" s="390" t="s">
        <v>374</v>
      </c>
      <c r="B7" s="390"/>
      <c r="C7" s="390"/>
      <c r="D7" s="390"/>
      <c r="E7" s="390"/>
      <c r="F7" s="390"/>
      <c r="G7" s="6">
        <v>1</v>
      </c>
      <c r="H7" s="62">
        <v>1672021210</v>
      </c>
      <c r="I7" s="62">
        <v>3602906</v>
      </c>
      <c r="J7" s="62">
        <v>83601061</v>
      </c>
      <c r="K7" s="62">
        <v>44815284</v>
      </c>
      <c r="L7" s="62">
        <v>35889620</v>
      </c>
      <c r="M7" s="62">
        <v>0</v>
      </c>
      <c r="N7" s="62">
        <v>9529123</v>
      </c>
      <c r="O7" s="62">
        <v>0</v>
      </c>
      <c r="P7" s="62">
        <v>634097</v>
      </c>
      <c r="Q7" s="62">
        <v>0</v>
      </c>
      <c r="R7" s="62">
        <v>0</v>
      </c>
      <c r="S7" s="62">
        <v>263138893</v>
      </c>
      <c r="T7" s="62">
        <v>243596016</v>
      </c>
      <c r="U7" s="63">
        <f>H7+I7+J7+K7-L7+M7+N7+O7+P7+Q7+R7+S7+T7</f>
        <v>2285048970</v>
      </c>
      <c r="V7" s="62">
        <v>231125940</v>
      </c>
      <c r="W7" s="63">
        <f>U7+V7</f>
        <v>2516174910</v>
      </c>
    </row>
    <row r="8" spans="1:23" x14ac:dyDescent="0.2">
      <c r="A8" s="373" t="s">
        <v>323</v>
      </c>
      <c r="B8" s="373"/>
      <c r="C8" s="373"/>
      <c r="D8" s="373"/>
      <c r="E8" s="373"/>
      <c r="F8" s="373"/>
      <c r="G8" s="6">
        <v>2</v>
      </c>
      <c r="H8" s="62">
        <v>0</v>
      </c>
      <c r="I8" s="62">
        <v>0</v>
      </c>
      <c r="J8" s="62">
        <v>0</v>
      </c>
      <c r="K8" s="62">
        <v>0</v>
      </c>
      <c r="L8" s="62">
        <v>0</v>
      </c>
      <c r="M8" s="62">
        <v>0</v>
      </c>
      <c r="N8" s="62">
        <v>0</v>
      </c>
      <c r="O8" s="62">
        <v>0</v>
      </c>
      <c r="P8" s="62">
        <v>0</v>
      </c>
      <c r="Q8" s="62">
        <v>0</v>
      </c>
      <c r="R8" s="62">
        <v>0</v>
      </c>
      <c r="S8" s="62">
        <v>0</v>
      </c>
      <c r="T8" s="62">
        <v>0</v>
      </c>
      <c r="U8" s="63">
        <f t="shared" ref="U8:U9" si="0">H8+I8+J8+K8-L8+M8+N8+O8+P8+Q8+R8+S8+T8</f>
        <v>0</v>
      </c>
      <c r="V8" s="62">
        <v>0</v>
      </c>
      <c r="W8" s="63">
        <f t="shared" ref="W8:W9" si="1">U8+V8</f>
        <v>0</v>
      </c>
    </row>
    <row r="9" spans="1:23" x14ac:dyDescent="0.2">
      <c r="A9" s="373" t="s">
        <v>324</v>
      </c>
      <c r="B9" s="373"/>
      <c r="C9" s="373"/>
      <c r="D9" s="373"/>
      <c r="E9" s="373"/>
      <c r="F9" s="373"/>
      <c r="G9" s="6">
        <v>3</v>
      </c>
      <c r="H9" s="62">
        <v>0</v>
      </c>
      <c r="I9" s="62">
        <v>0</v>
      </c>
      <c r="J9" s="62">
        <v>0</v>
      </c>
      <c r="K9" s="62">
        <v>0</v>
      </c>
      <c r="L9" s="62">
        <v>0</v>
      </c>
      <c r="M9" s="62">
        <v>0</v>
      </c>
      <c r="N9" s="62">
        <v>0</v>
      </c>
      <c r="O9" s="62">
        <v>0</v>
      </c>
      <c r="P9" s="62">
        <v>0</v>
      </c>
      <c r="Q9" s="62">
        <v>0</v>
      </c>
      <c r="R9" s="62">
        <v>0</v>
      </c>
      <c r="S9" s="62">
        <v>0</v>
      </c>
      <c r="T9" s="62">
        <v>0</v>
      </c>
      <c r="U9" s="63">
        <f t="shared" si="0"/>
        <v>0</v>
      </c>
      <c r="V9" s="62">
        <v>0</v>
      </c>
      <c r="W9" s="63">
        <f t="shared" si="1"/>
        <v>0</v>
      </c>
    </row>
    <row r="10" spans="1:23" ht="24" customHeight="1" x14ac:dyDescent="0.2">
      <c r="A10" s="374" t="s">
        <v>375</v>
      </c>
      <c r="B10" s="374"/>
      <c r="C10" s="374"/>
      <c r="D10" s="374"/>
      <c r="E10" s="374"/>
      <c r="F10" s="374"/>
      <c r="G10" s="7">
        <v>4</v>
      </c>
      <c r="H10" s="63">
        <f>H7+H8+H9</f>
        <v>1672021210</v>
      </c>
      <c r="I10" s="63">
        <f t="shared" ref="I10:W10" si="2">I7+I8+I9</f>
        <v>3602906</v>
      </c>
      <c r="J10" s="63">
        <f t="shared" si="2"/>
        <v>83601061</v>
      </c>
      <c r="K10" s="63">
        <f>K7+K8+K9</f>
        <v>44815284</v>
      </c>
      <c r="L10" s="63">
        <f t="shared" si="2"/>
        <v>35889620</v>
      </c>
      <c r="M10" s="63">
        <f t="shared" si="2"/>
        <v>0</v>
      </c>
      <c r="N10" s="63">
        <f t="shared" si="2"/>
        <v>9529123</v>
      </c>
      <c r="O10" s="63">
        <f t="shared" si="2"/>
        <v>0</v>
      </c>
      <c r="P10" s="63">
        <f t="shared" si="2"/>
        <v>634097</v>
      </c>
      <c r="Q10" s="63">
        <f t="shared" si="2"/>
        <v>0</v>
      </c>
      <c r="R10" s="63">
        <f t="shared" si="2"/>
        <v>0</v>
      </c>
      <c r="S10" s="63">
        <f t="shared" si="2"/>
        <v>263138893</v>
      </c>
      <c r="T10" s="63">
        <f t="shared" si="2"/>
        <v>243596016</v>
      </c>
      <c r="U10" s="63">
        <f t="shared" si="2"/>
        <v>2285048970</v>
      </c>
      <c r="V10" s="63">
        <f t="shared" si="2"/>
        <v>231125940</v>
      </c>
      <c r="W10" s="63">
        <f t="shared" si="2"/>
        <v>2516174910</v>
      </c>
    </row>
    <row r="11" spans="1:23" x14ac:dyDescent="0.2">
      <c r="A11" s="373" t="s">
        <v>325</v>
      </c>
      <c r="B11" s="373"/>
      <c r="C11" s="373"/>
      <c r="D11" s="373"/>
      <c r="E11" s="373"/>
      <c r="F11" s="373"/>
      <c r="G11" s="6">
        <v>5</v>
      </c>
      <c r="H11" s="64">
        <v>0</v>
      </c>
      <c r="I11" s="64">
        <v>0</v>
      </c>
      <c r="J11" s="64">
        <v>0</v>
      </c>
      <c r="K11" s="64">
        <v>0</v>
      </c>
      <c r="L11" s="64">
        <v>0</v>
      </c>
      <c r="M11" s="64">
        <v>0</v>
      </c>
      <c r="N11" s="64">
        <v>0</v>
      </c>
      <c r="O11" s="64">
        <v>0</v>
      </c>
      <c r="P11" s="64">
        <v>0</v>
      </c>
      <c r="Q11" s="64">
        <v>0</v>
      </c>
      <c r="R11" s="64">
        <v>0</v>
      </c>
      <c r="S11" s="64">
        <v>0</v>
      </c>
      <c r="T11" s="62">
        <v>235337282</v>
      </c>
      <c r="U11" s="63">
        <f>H11+I11+J11+K11-L11+M11+N11+O11+P11+Q11+R11+S11+T11</f>
        <v>235337282</v>
      </c>
      <c r="V11" s="62">
        <v>3850224</v>
      </c>
      <c r="W11" s="63">
        <f t="shared" ref="W11:W28" si="3">U11+V11</f>
        <v>239187506</v>
      </c>
    </row>
    <row r="12" spans="1:23" x14ac:dyDescent="0.2">
      <c r="A12" s="373" t="s">
        <v>326</v>
      </c>
      <c r="B12" s="373"/>
      <c r="C12" s="373"/>
      <c r="D12" s="373"/>
      <c r="E12" s="373"/>
      <c r="F12" s="373"/>
      <c r="G12" s="6">
        <v>6</v>
      </c>
      <c r="H12" s="64">
        <v>0</v>
      </c>
      <c r="I12" s="64">
        <v>0</v>
      </c>
      <c r="J12" s="64">
        <v>0</v>
      </c>
      <c r="K12" s="64">
        <v>0</v>
      </c>
      <c r="L12" s="64">
        <v>0</v>
      </c>
      <c r="M12" s="64">
        <v>0</v>
      </c>
      <c r="N12" s="62">
        <v>0</v>
      </c>
      <c r="O12" s="64">
        <v>0</v>
      </c>
      <c r="P12" s="64">
        <v>0</v>
      </c>
      <c r="Q12" s="64">
        <v>0</v>
      </c>
      <c r="R12" s="64">
        <v>0</v>
      </c>
      <c r="S12" s="64">
        <v>0</v>
      </c>
      <c r="T12" s="64">
        <v>0</v>
      </c>
      <c r="U12" s="63">
        <f t="shared" ref="U12:U28" si="4">H12+I12+J12+K12-L12+M12+N12+O12+P12+Q12+R12+S12+T12</f>
        <v>0</v>
      </c>
      <c r="V12" s="62">
        <v>0</v>
      </c>
      <c r="W12" s="63">
        <f t="shared" si="3"/>
        <v>0</v>
      </c>
    </row>
    <row r="13" spans="1:23" ht="26.25" customHeight="1" x14ac:dyDescent="0.2">
      <c r="A13" s="373" t="s">
        <v>327</v>
      </c>
      <c r="B13" s="373"/>
      <c r="C13" s="373"/>
      <c r="D13" s="373"/>
      <c r="E13" s="373"/>
      <c r="F13" s="373"/>
      <c r="G13" s="6">
        <v>7</v>
      </c>
      <c r="H13" s="64">
        <v>0</v>
      </c>
      <c r="I13" s="64">
        <v>0</v>
      </c>
      <c r="J13" s="64">
        <v>0</v>
      </c>
      <c r="K13" s="64">
        <v>0</v>
      </c>
      <c r="L13" s="64">
        <v>0</v>
      </c>
      <c r="M13" s="64">
        <v>0</v>
      </c>
      <c r="N13" s="64">
        <v>0</v>
      </c>
      <c r="O13" s="62">
        <v>0</v>
      </c>
      <c r="P13" s="64">
        <v>0</v>
      </c>
      <c r="Q13" s="64">
        <v>0</v>
      </c>
      <c r="R13" s="64">
        <v>0</v>
      </c>
      <c r="S13" s="62">
        <v>0</v>
      </c>
      <c r="T13" s="62">
        <v>0</v>
      </c>
      <c r="U13" s="63">
        <f t="shared" si="4"/>
        <v>0</v>
      </c>
      <c r="V13" s="62">
        <v>0</v>
      </c>
      <c r="W13" s="63">
        <f t="shared" si="3"/>
        <v>0</v>
      </c>
    </row>
    <row r="14" spans="1:23" ht="29.25" customHeight="1" x14ac:dyDescent="0.2">
      <c r="A14" s="373" t="s">
        <v>328</v>
      </c>
      <c r="B14" s="373"/>
      <c r="C14" s="373"/>
      <c r="D14" s="373"/>
      <c r="E14" s="373"/>
      <c r="F14" s="373"/>
      <c r="G14" s="6">
        <v>8</v>
      </c>
      <c r="H14" s="64">
        <v>0</v>
      </c>
      <c r="I14" s="64">
        <v>0</v>
      </c>
      <c r="J14" s="64">
        <v>0</v>
      </c>
      <c r="K14" s="64">
        <v>0</v>
      </c>
      <c r="L14" s="64">
        <v>0</v>
      </c>
      <c r="M14" s="64">
        <v>0</v>
      </c>
      <c r="N14" s="64">
        <v>0</v>
      </c>
      <c r="O14" s="64">
        <v>0</v>
      </c>
      <c r="P14" s="62">
        <v>338982</v>
      </c>
      <c r="Q14" s="64">
        <v>0</v>
      </c>
      <c r="R14" s="64">
        <v>0</v>
      </c>
      <c r="S14" s="62">
        <v>0</v>
      </c>
      <c r="T14" s="62">
        <v>0</v>
      </c>
      <c r="U14" s="63">
        <f t="shared" si="4"/>
        <v>338982</v>
      </c>
      <c r="V14" s="62">
        <v>0</v>
      </c>
      <c r="W14" s="63">
        <f t="shared" si="3"/>
        <v>338982</v>
      </c>
    </row>
    <row r="15" spans="1:23" x14ac:dyDescent="0.2">
      <c r="A15" s="373" t="s">
        <v>329</v>
      </c>
      <c r="B15" s="373"/>
      <c r="C15" s="373"/>
      <c r="D15" s="373"/>
      <c r="E15" s="373"/>
      <c r="F15" s="373"/>
      <c r="G15" s="6">
        <v>9</v>
      </c>
      <c r="H15" s="64">
        <v>0</v>
      </c>
      <c r="I15" s="64">
        <v>0</v>
      </c>
      <c r="J15" s="64">
        <v>0</v>
      </c>
      <c r="K15" s="64">
        <v>0</v>
      </c>
      <c r="L15" s="64">
        <v>0</v>
      </c>
      <c r="M15" s="64">
        <v>0</v>
      </c>
      <c r="N15" s="64">
        <v>0</v>
      </c>
      <c r="O15" s="64">
        <v>0</v>
      </c>
      <c r="P15" s="64">
        <v>0</v>
      </c>
      <c r="Q15" s="62">
        <v>0</v>
      </c>
      <c r="R15" s="64">
        <v>0</v>
      </c>
      <c r="S15" s="62">
        <v>0</v>
      </c>
      <c r="T15" s="62">
        <v>0</v>
      </c>
      <c r="U15" s="63">
        <f t="shared" si="4"/>
        <v>0</v>
      </c>
      <c r="V15" s="62">
        <v>0</v>
      </c>
      <c r="W15" s="63">
        <f t="shared" si="3"/>
        <v>0</v>
      </c>
    </row>
    <row r="16" spans="1:23" ht="28.5" customHeight="1" x14ac:dyDescent="0.2">
      <c r="A16" s="373" t="s">
        <v>330</v>
      </c>
      <c r="B16" s="373"/>
      <c r="C16" s="373"/>
      <c r="D16" s="373"/>
      <c r="E16" s="373"/>
      <c r="F16" s="373"/>
      <c r="G16" s="6">
        <v>10</v>
      </c>
      <c r="H16" s="64">
        <v>0</v>
      </c>
      <c r="I16" s="64">
        <v>0</v>
      </c>
      <c r="J16" s="64">
        <v>0</v>
      </c>
      <c r="K16" s="64">
        <v>0</v>
      </c>
      <c r="L16" s="64">
        <v>0</v>
      </c>
      <c r="M16" s="64">
        <v>0</v>
      </c>
      <c r="N16" s="64">
        <v>0</v>
      </c>
      <c r="O16" s="64">
        <v>0</v>
      </c>
      <c r="P16" s="64">
        <v>0</v>
      </c>
      <c r="Q16" s="64">
        <v>0</v>
      </c>
      <c r="R16" s="62">
        <v>0</v>
      </c>
      <c r="S16" s="62">
        <v>0</v>
      </c>
      <c r="T16" s="62">
        <v>0</v>
      </c>
      <c r="U16" s="63">
        <f t="shared" si="4"/>
        <v>0</v>
      </c>
      <c r="V16" s="62">
        <v>0</v>
      </c>
      <c r="W16" s="63">
        <f t="shared" si="3"/>
        <v>0</v>
      </c>
    </row>
    <row r="17" spans="1:23" ht="23.45" customHeight="1" x14ac:dyDescent="0.2">
      <c r="A17" s="373" t="s">
        <v>331</v>
      </c>
      <c r="B17" s="373"/>
      <c r="C17" s="373"/>
      <c r="D17" s="373"/>
      <c r="E17" s="373"/>
      <c r="F17" s="373"/>
      <c r="G17" s="6">
        <v>11</v>
      </c>
      <c r="H17" s="64">
        <v>0</v>
      </c>
      <c r="I17" s="64">
        <v>0</v>
      </c>
      <c r="J17" s="64">
        <v>0</v>
      </c>
      <c r="K17" s="64">
        <v>0</v>
      </c>
      <c r="L17" s="64">
        <v>0</v>
      </c>
      <c r="M17" s="64">
        <v>0</v>
      </c>
      <c r="N17" s="62">
        <v>0</v>
      </c>
      <c r="O17" s="62">
        <v>0</v>
      </c>
      <c r="P17" s="62">
        <v>0</v>
      </c>
      <c r="Q17" s="62">
        <v>0</v>
      </c>
      <c r="R17" s="62">
        <v>0</v>
      </c>
      <c r="S17" s="62">
        <v>0</v>
      </c>
      <c r="T17" s="62">
        <v>0</v>
      </c>
      <c r="U17" s="63">
        <f t="shared" si="4"/>
        <v>0</v>
      </c>
      <c r="V17" s="62">
        <v>0</v>
      </c>
      <c r="W17" s="63">
        <f t="shared" si="3"/>
        <v>0</v>
      </c>
    </row>
    <row r="18" spans="1:23" x14ac:dyDescent="0.2">
      <c r="A18" s="373" t="s">
        <v>332</v>
      </c>
      <c r="B18" s="373"/>
      <c r="C18" s="373"/>
      <c r="D18" s="373"/>
      <c r="E18" s="373"/>
      <c r="F18" s="373"/>
      <c r="G18" s="6">
        <v>12</v>
      </c>
      <c r="H18" s="64">
        <v>0</v>
      </c>
      <c r="I18" s="64">
        <v>0</v>
      </c>
      <c r="J18" s="64">
        <v>0</v>
      </c>
      <c r="K18" s="64">
        <v>0</v>
      </c>
      <c r="L18" s="64">
        <v>0</v>
      </c>
      <c r="M18" s="64">
        <v>0</v>
      </c>
      <c r="N18" s="62">
        <v>0</v>
      </c>
      <c r="O18" s="62">
        <v>0</v>
      </c>
      <c r="P18" s="62">
        <v>0</v>
      </c>
      <c r="Q18" s="62">
        <v>0</v>
      </c>
      <c r="R18" s="62">
        <v>0</v>
      </c>
      <c r="S18" s="62">
        <v>0</v>
      </c>
      <c r="T18" s="62">
        <v>0</v>
      </c>
      <c r="U18" s="63">
        <f t="shared" si="4"/>
        <v>0</v>
      </c>
      <c r="V18" s="62">
        <v>0</v>
      </c>
      <c r="W18" s="63">
        <f t="shared" si="3"/>
        <v>0</v>
      </c>
    </row>
    <row r="19" spans="1:23" x14ac:dyDescent="0.2">
      <c r="A19" s="373" t="s">
        <v>333</v>
      </c>
      <c r="B19" s="373"/>
      <c r="C19" s="373"/>
      <c r="D19" s="373"/>
      <c r="E19" s="373"/>
      <c r="F19" s="373"/>
      <c r="G19" s="6">
        <v>13</v>
      </c>
      <c r="H19" s="62">
        <v>0</v>
      </c>
      <c r="I19" s="62">
        <v>0</v>
      </c>
      <c r="J19" s="62">
        <v>0</v>
      </c>
      <c r="K19" s="62">
        <v>0</v>
      </c>
      <c r="L19" s="62">
        <v>0</v>
      </c>
      <c r="M19" s="62">
        <v>0</v>
      </c>
      <c r="N19" s="62">
        <v>0</v>
      </c>
      <c r="O19" s="62">
        <v>0</v>
      </c>
      <c r="P19" s="62">
        <v>0</v>
      </c>
      <c r="Q19" s="62">
        <v>0</v>
      </c>
      <c r="R19" s="62">
        <v>0</v>
      </c>
      <c r="S19" s="62">
        <v>0</v>
      </c>
      <c r="T19" s="62">
        <v>0</v>
      </c>
      <c r="U19" s="63">
        <f t="shared" si="4"/>
        <v>0</v>
      </c>
      <c r="V19" s="62">
        <v>0</v>
      </c>
      <c r="W19" s="63">
        <f t="shared" si="3"/>
        <v>0</v>
      </c>
    </row>
    <row r="20" spans="1:23" x14ac:dyDescent="0.2">
      <c r="A20" s="373" t="s">
        <v>334</v>
      </c>
      <c r="B20" s="373"/>
      <c r="C20" s="373"/>
      <c r="D20" s="373"/>
      <c r="E20" s="373"/>
      <c r="F20" s="373"/>
      <c r="G20" s="6">
        <v>14</v>
      </c>
      <c r="H20" s="64">
        <v>0</v>
      </c>
      <c r="I20" s="64">
        <v>0</v>
      </c>
      <c r="J20" s="64">
        <v>0</v>
      </c>
      <c r="K20" s="64">
        <v>0</v>
      </c>
      <c r="L20" s="64">
        <v>0</v>
      </c>
      <c r="M20" s="64">
        <v>0</v>
      </c>
      <c r="N20" s="62">
        <v>0</v>
      </c>
      <c r="O20" s="62">
        <v>0</v>
      </c>
      <c r="P20" s="62">
        <v>-67797</v>
      </c>
      <c r="Q20" s="62">
        <v>0</v>
      </c>
      <c r="R20" s="62">
        <v>0</v>
      </c>
      <c r="S20" s="62">
        <v>0</v>
      </c>
      <c r="T20" s="62">
        <v>0</v>
      </c>
      <c r="U20" s="63">
        <f t="shared" si="4"/>
        <v>-67797</v>
      </c>
      <c r="V20" s="62">
        <v>0</v>
      </c>
      <c r="W20" s="63">
        <f t="shared" si="3"/>
        <v>-67797</v>
      </c>
    </row>
    <row r="21" spans="1:23" ht="30.75" customHeight="1" x14ac:dyDescent="0.2">
      <c r="A21" s="373" t="s">
        <v>335</v>
      </c>
      <c r="B21" s="373"/>
      <c r="C21" s="373"/>
      <c r="D21" s="373"/>
      <c r="E21" s="373"/>
      <c r="F21" s="373"/>
      <c r="G21" s="6">
        <v>15</v>
      </c>
      <c r="H21" s="62">
        <v>0</v>
      </c>
      <c r="I21" s="62">
        <v>0</v>
      </c>
      <c r="J21" s="62">
        <v>0</v>
      </c>
      <c r="K21" s="62">
        <v>0</v>
      </c>
      <c r="L21" s="62">
        <v>0</v>
      </c>
      <c r="M21" s="62">
        <v>0</v>
      </c>
      <c r="N21" s="62">
        <v>0</v>
      </c>
      <c r="O21" s="62">
        <v>0</v>
      </c>
      <c r="P21" s="62">
        <v>0</v>
      </c>
      <c r="Q21" s="62">
        <v>0</v>
      </c>
      <c r="R21" s="62">
        <v>0</v>
      </c>
      <c r="S21" s="62">
        <v>0</v>
      </c>
      <c r="T21" s="62">
        <v>0</v>
      </c>
      <c r="U21" s="63">
        <f t="shared" si="4"/>
        <v>0</v>
      </c>
      <c r="V21" s="62">
        <v>0</v>
      </c>
      <c r="W21" s="63">
        <f t="shared" si="3"/>
        <v>0</v>
      </c>
    </row>
    <row r="22" spans="1:23" ht="28.5" customHeight="1" x14ac:dyDescent="0.2">
      <c r="A22" s="373" t="s">
        <v>336</v>
      </c>
      <c r="B22" s="373"/>
      <c r="C22" s="373"/>
      <c r="D22" s="373"/>
      <c r="E22" s="373"/>
      <c r="F22" s="373"/>
      <c r="G22" s="6">
        <v>16</v>
      </c>
      <c r="H22" s="62">
        <v>0</v>
      </c>
      <c r="I22" s="62">
        <v>0</v>
      </c>
      <c r="J22" s="62">
        <v>0</v>
      </c>
      <c r="K22" s="62">
        <v>0</v>
      </c>
      <c r="L22" s="62">
        <v>0</v>
      </c>
      <c r="M22" s="62">
        <v>0</v>
      </c>
      <c r="N22" s="62">
        <v>0</v>
      </c>
      <c r="O22" s="62">
        <v>0</v>
      </c>
      <c r="P22" s="62">
        <v>0</v>
      </c>
      <c r="Q22" s="62">
        <v>0</v>
      </c>
      <c r="R22" s="62">
        <v>0</v>
      </c>
      <c r="S22" s="62">
        <v>0</v>
      </c>
      <c r="T22" s="62">
        <v>0</v>
      </c>
      <c r="U22" s="63">
        <f t="shared" si="4"/>
        <v>0</v>
      </c>
      <c r="V22" s="62">
        <v>0</v>
      </c>
      <c r="W22" s="63">
        <f t="shared" si="3"/>
        <v>0</v>
      </c>
    </row>
    <row r="23" spans="1:23" ht="26.25" customHeight="1" x14ac:dyDescent="0.2">
      <c r="A23" s="373" t="s">
        <v>337</v>
      </c>
      <c r="B23" s="373"/>
      <c r="C23" s="373"/>
      <c r="D23" s="373"/>
      <c r="E23" s="373"/>
      <c r="F23" s="373"/>
      <c r="G23" s="6">
        <v>17</v>
      </c>
      <c r="H23" s="62">
        <v>0</v>
      </c>
      <c r="I23" s="62">
        <v>0</v>
      </c>
      <c r="J23" s="62">
        <v>0</v>
      </c>
      <c r="K23" s="62">
        <v>0</v>
      </c>
      <c r="L23" s="62">
        <v>0</v>
      </c>
      <c r="M23" s="62">
        <v>0</v>
      </c>
      <c r="N23" s="62">
        <v>0</v>
      </c>
      <c r="O23" s="62">
        <v>0</v>
      </c>
      <c r="P23" s="62">
        <v>0</v>
      </c>
      <c r="Q23" s="62">
        <v>0</v>
      </c>
      <c r="R23" s="62">
        <v>0</v>
      </c>
      <c r="S23" s="62">
        <v>0</v>
      </c>
      <c r="T23" s="62">
        <v>0</v>
      </c>
      <c r="U23" s="63">
        <f t="shared" si="4"/>
        <v>0</v>
      </c>
      <c r="V23" s="62">
        <v>0</v>
      </c>
      <c r="W23" s="63">
        <f t="shared" si="3"/>
        <v>0</v>
      </c>
    </row>
    <row r="24" spans="1:23" x14ac:dyDescent="0.2">
      <c r="A24" s="373" t="s">
        <v>338</v>
      </c>
      <c r="B24" s="373"/>
      <c r="C24" s="373"/>
      <c r="D24" s="373"/>
      <c r="E24" s="373"/>
      <c r="F24" s="373"/>
      <c r="G24" s="6">
        <v>18</v>
      </c>
      <c r="H24" s="62">
        <v>0</v>
      </c>
      <c r="I24" s="62">
        <v>0</v>
      </c>
      <c r="J24" s="62">
        <v>0</v>
      </c>
      <c r="K24" s="62">
        <v>0</v>
      </c>
      <c r="L24" s="62">
        <v>51705655</v>
      </c>
      <c r="M24" s="62">
        <v>0</v>
      </c>
      <c r="N24" s="62">
        <v>0</v>
      </c>
      <c r="O24" s="62">
        <v>0</v>
      </c>
      <c r="P24" s="62">
        <v>0</v>
      </c>
      <c r="Q24" s="62">
        <v>0</v>
      </c>
      <c r="R24" s="62">
        <v>0</v>
      </c>
      <c r="S24" s="62">
        <v>0</v>
      </c>
      <c r="T24" s="62">
        <v>0</v>
      </c>
      <c r="U24" s="63">
        <f t="shared" si="4"/>
        <v>-51705655</v>
      </c>
      <c r="V24" s="62">
        <v>0</v>
      </c>
      <c r="W24" s="63">
        <f t="shared" si="3"/>
        <v>-51705655</v>
      </c>
    </row>
    <row r="25" spans="1:23" x14ac:dyDescent="0.2">
      <c r="A25" s="373" t="s">
        <v>339</v>
      </c>
      <c r="B25" s="373"/>
      <c r="C25" s="373"/>
      <c r="D25" s="373"/>
      <c r="E25" s="373"/>
      <c r="F25" s="373"/>
      <c r="G25" s="6">
        <v>19</v>
      </c>
      <c r="H25" s="62">
        <v>0</v>
      </c>
      <c r="I25" s="62">
        <v>356885</v>
      </c>
      <c r="J25" s="62">
        <v>0</v>
      </c>
      <c r="K25" s="62">
        <v>0</v>
      </c>
      <c r="L25" s="62">
        <v>-393563</v>
      </c>
      <c r="M25" s="62">
        <v>0</v>
      </c>
      <c r="N25" s="62">
        <v>0</v>
      </c>
      <c r="O25" s="62">
        <v>0</v>
      </c>
      <c r="P25" s="62">
        <v>0</v>
      </c>
      <c r="Q25" s="62">
        <v>0</v>
      </c>
      <c r="R25" s="62">
        <v>0</v>
      </c>
      <c r="S25" s="62">
        <v>-111730149</v>
      </c>
      <c r="T25" s="62">
        <v>0</v>
      </c>
      <c r="U25" s="63">
        <f t="shared" si="4"/>
        <v>-110979701</v>
      </c>
      <c r="V25" s="62">
        <v>0</v>
      </c>
      <c r="W25" s="63">
        <f t="shared" si="3"/>
        <v>-110979701</v>
      </c>
    </row>
    <row r="26" spans="1:23" x14ac:dyDescent="0.2">
      <c r="A26" s="373" t="s">
        <v>340</v>
      </c>
      <c r="B26" s="373"/>
      <c r="C26" s="373"/>
      <c r="D26" s="373"/>
      <c r="E26" s="373"/>
      <c r="F26" s="373"/>
      <c r="G26" s="6">
        <v>20</v>
      </c>
      <c r="H26" s="62">
        <v>0</v>
      </c>
      <c r="I26" s="62">
        <v>1344492</v>
      </c>
      <c r="J26" s="62">
        <v>0</v>
      </c>
      <c r="K26" s="62">
        <v>0</v>
      </c>
      <c r="L26" s="62">
        <v>-1082563</v>
      </c>
      <c r="M26" s="62">
        <v>0</v>
      </c>
      <c r="N26" s="62">
        <v>0</v>
      </c>
      <c r="O26" s="62">
        <v>0</v>
      </c>
      <c r="P26" s="62">
        <v>0</v>
      </c>
      <c r="Q26" s="62">
        <v>0</v>
      </c>
      <c r="R26" s="62">
        <v>0</v>
      </c>
      <c r="S26" s="62">
        <v>0</v>
      </c>
      <c r="T26" s="62">
        <v>0</v>
      </c>
      <c r="U26" s="63">
        <f t="shared" si="4"/>
        <v>2427055</v>
      </c>
      <c r="V26" s="62">
        <v>0</v>
      </c>
      <c r="W26" s="63">
        <f t="shared" si="3"/>
        <v>2427055</v>
      </c>
    </row>
    <row r="27" spans="1:23" x14ac:dyDescent="0.2">
      <c r="A27" s="373" t="s">
        <v>341</v>
      </c>
      <c r="B27" s="373"/>
      <c r="C27" s="373"/>
      <c r="D27" s="373"/>
      <c r="E27" s="373"/>
      <c r="F27" s="373"/>
      <c r="G27" s="6">
        <v>21</v>
      </c>
      <c r="H27" s="62">
        <v>0</v>
      </c>
      <c r="I27" s="62">
        <v>0</v>
      </c>
      <c r="J27" s="62">
        <v>0</v>
      </c>
      <c r="K27" s="62">
        <v>52000000</v>
      </c>
      <c r="L27" s="62">
        <v>0</v>
      </c>
      <c r="M27" s="62">
        <v>0</v>
      </c>
      <c r="N27" s="62">
        <v>-9529123</v>
      </c>
      <c r="O27" s="62">
        <v>0</v>
      </c>
      <c r="P27" s="62">
        <v>0</v>
      </c>
      <c r="Q27" s="62">
        <v>0</v>
      </c>
      <c r="R27" s="62">
        <v>0</v>
      </c>
      <c r="S27" s="62">
        <v>197265686</v>
      </c>
      <c r="T27" s="62">
        <v>-243596016</v>
      </c>
      <c r="U27" s="63">
        <f t="shared" si="4"/>
        <v>-3859453</v>
      </c>
      <c r="V27" s="62">
        <v>167016901</v>
      </c>
      <c r="W27" s="63">
        <f t="shared" si="3"/>
        <v>163157448</v>
      </c>
    </row>
    <row r="28" spans="1:23" x14ac:dyDescent="0.2">
      <c r="A28" s="373" t="s">
        <v>342</v>
      </c>
      <c r="B28" s="373"/>
      <c r="C28" s="373"/>
      <c r="D28" s="373"/>
      <c r="E28" s="373"/>
      <c r="F28" s="373"/>
      <c r="G28" s="6">
        <v>22</v>
      </c>
      <c r="H28" s="62">
        <v>0</v>
      </c>
      <c r="I28" s="62">
        <v>0</v>
      </c>
      <c r="J28" s="62">
        <v>0</v>
      </c>
      <c r="K28" s="62">
        <v>0</v>
      </c>
      <c r="L28" s="62">
        <v>0</v>
      </c>
      <c r="M28" s="62">
        <v>0</v>
      </c>
      <c r="N28" s="62">
        <v>0</v>
      </c>
      <c r="O28" s="62">
        <v>0</v>
      </c>
      <c r="P28" s="62">
        <v>0</v>
      </c>
      <c r="Q28" s="62">
        <v>0</v>
      </c>
      <c r="R28" s="62">
        <v>0</v>
      </c>
      <c r="S28" s="62">
        <v>0</v>
      </c>
      <c r="T28" s="62">
        <v>0</v>
      </c>
      <c r="U28" s="63">
        <f t="shared" si="4"/>
        <v>0</v>
      </c>
      <c r="V28" s="62">
        <v>0</v>
      </c>
      <c r="W28" s="63">
        <f t="shared" si="3"/>
        <v>0</v>
      </c>
    </row>
    <row r="29" spans="1:23" ht="21.75" customHeight="1" x14ac:dyDescent="0.2">
      <c r="A29" s="391" t="s">
        <v>376</v>
      </c>
      <c r="B29" s="391"/>
      <c r="C29" s="391"/>
      <c r="D29" s="391"/>
      <c r="E29" s="391"/>
      <c r="F29" s="391"/>
      <c r="G29" s="8">
        <v>23</v>
      </c>
      <c r="H29" s="65">
        <f>SUM(H10:H28)</f>
        <v>1672021210</v>
      </c>
      <c r="I29" s="65">
        <f t="shared" ref="I29:W29" si="5">SUM(I10:I28)</f>
        <v>5304283</v>
      </c>
      <c r="J29" s="65">
        <f t="shared" si="5"/>
        <v>83601061</v>
      </c>
      <c r="K29" s="65">
        <f t="shared" si="5"/>
        <v>96815284</v>
      </c>
      <c r="L29" s="65">
        <f t="shared" si="5"/>
        <v>86119149</v>
      </c>
      <c r="M29" s="65">
        <f t="shared" si="5"/>
        <v>0</v>
      </c>
      <c r="N29" s="65">
        <f t="shared" si="5"/>
        <v>0</v>
      </c>
      <c r="O29" s="65">
        <f t="shared" si="5"/>
        <v>0</v>
      </c>
      <c r="P29" s="65">
        <f t="shared" si="5"/>
        <v>905282</v>
      </c>
      <c r="Q29" s="65">
        <f t="shared" si="5"/>
        <v>0</v>
      </c>
      <c r="R29" s="65">
        <f t="shared" si="5"/>
        <v>0</v>
      </c>
      <c r="S29" s="65">
        <f t="shared" si="5"/>
        <v>348674430</v>
      </c>
      <c r="T29" s="65">
        <f t="shared" si="5"/>
        <v>235337282</v>
      </c>
      <c r="U29" s="65">
        <f t="shared" si="5"/>
        <v>2356539683</v>
      </c>
      <c r="V29" s="65">
        <f t="shared" si="5"/>
        <v>401993065</v>
      </c>
      <c r="W29" s="65">
        <f t="shared" si="5"/>
        <v>2758532748</v>
      </c>
    </row>
    <row r="30" spans="1:23" x14ac:dyDescent="0.2">
      <c r="A30" s="392" t="s">
        <v>343</v>
      </c>
      <c r="B30" s="393"/>
      <c r="C30" s="393"/>
      <c r="D30" s="393"/>
      <c r="E30" s="393"/>
      <c r="F30" s="393"/>
      <c r="G30" s="393"/>
      <c r="H30" s="393"/>
      <c r="I30" s="393"/>
      <c r="J30" s="393"/>
      <c r="K30" s="393"/>
      <c r="L30" s="393"/>
      <c r="M30" s="393"/>
      <c r="N30" s="393"/>
      <c r="O30" s="393"/>
      <c r="P30" s="393"/>
      <c r="Q30" s="393"/>
      <c r="R30" s="393"/>
      <c r="S30" s="393"/>
      <c r="T30" s="393"/>
      <c r="U30" s="393"/>
      <c r="V30" s="393"/>
      <c r="W30" s="393"/>
    </row>
    <row r="31" spans="1:23" ht="36.75" customHeight="1" x14ac:dyDescent="0.2">
      <c r="A31" s="394" t="s">
        <v>344</v>
      </c>
      <c r="B31" s="394"/>
      <c r="C31" s="394"/>
      <c r="D31" s="394"/>
      <c r="E31" s="394"/>
      <c r="F31" s="394"/>
      <c r="G31" s="7">
        <v>24</v>
      </c>
      <c r="H31" s="63">
        <f>SUM(H12:H20)</f>
        <v>0</v>
      </c>
      <c r="I31" s="63">
        <f t="shared" ref="I31:W31" si="6">SUM(I12:I20)</f>
        <v>0</v>
      </c>
      <c r="J31" s="63">
        <f t="shared" si="6"/>
        <v>0</v>
      </c>
      <c r="K31" s="63">
        <f t="shared" si="6"/>
        <v>0</v>
      </c>
      <c r="L31" s="63">
        <f t="shared" si="6"/>
        <v>0</v>
      </c>
      <c r="M31" s="63">
        <f t="shared" si="6"/>
        <v>0</v>
      </c>
      <c r="N31" s="63">
        <f t="shared" si="6"/>
        <v>0</v>
      </c>
      <c r="O31" s="63">
        <f t="shared" si="6"/>
        <v>0</v>
      </c>
      <c r="P31" s="63">
        <f t="shared" si="6"/>
        <v>271185</v>
      </c>
      <c r="Q31" s="63">
        <f t="shared" si="6"/>
        <v>0</v>
      </c>
      <c r="R31" s="63">
        <f t="shared" si="6"/>
        <v>0</v>
      </c>
      <c r="S31" s="63">
        <f t="shared" si="6"/>
        <v>0</v>
      </c>
      <c r="T31" s="63">
        <f t="shared" si="6"/>
        <v>0</v>
      </c>
      <c r="U31" s="63">
        <f t="shared" si="6"/>
        <v>271185</v>
      </c>
      <c r="V31" s="63">
        <f t="shared" si="6"/>
        <v>0</v>
      </c>
      <c r="W31" s="63">
        <f t="shared" si="6"/>
        <v>271185</v>
      </c>
    </row>
    <row r="32" spans="1:23" ht="31.5" customHeight="1" x14ac:dyDescent="0.2">
      <c r="A32" s="394" t="s">
        <v>345</v>
      </c>
      <c r="B32" s="394"/>
      <c r="C32" s="394"/>
      <c r="D32" s="394"/>
      <c r="E32" s="394"/>
      <c r="F32" s="394"/>
      <c r="G32" s="7">
        <v>25</v>
      </c>
      <c r="H32" s="63">
        <f>H11+H31</f>
        <v>0</v>
      </c>
      <c r="I32" s="63">
        <f t="shared" ref="I32:W32" si="7">I11+I31</f>
        <v>0</v>
      </c>
      <c r="J32" s="63">
        <f t="shared" si="7"/>
        <v>0</v>
      </c>
      <c r="K32" s="63">
        <f t="shared" si="7"/>
        <v>0</v>
      </c>
      <c r="L32" s="63">
        <f t="shared" si="7"/>
        <v>0</v>
      </c>
      <c r="M32" s="63">
        <f t="shared" si="7"/>
        <v>0</v>
      </c>
      <c r="N32" s="63">
        <f t="shared" si="7"/>
        <v>0</v>
      </c>
      <c r="O32" s="63">
        <f t="shared" si="7"/>
        <v>0</v>
      </c>
      <c r="P32" s="63">
        <f t="shared" si="7"/>
        <v>271185</v>
      </c>
      <c r="Q32" s="63">
        <f t="shared" si="7"/>
        <v>0</v>
      </c>
      <c r="R32" s="63">
        <f t="shared" si="7"/>
        <v>0</v>
      </c>
      <c r="S32" s="63">
        <f t="shared" si="7"/>
        <v>0</v>
      </c>
      <c r="T32" s="63">
        <f t="shared" si="7"/>
        <v>235337282</v>
      </c>
      <c r="U32" s="63">
        <f t="shared" si="7"/>
        <v>235608467</v>
      </c>
      <c r="V32" s="63">
        <f t="shared" si="7"/>
        <v>3850224</v>
      </c>
      <c r="W32" s="63">
        <f t="shared" si="7"/>
        <v>239458691</v>
      </c>
    </row>
    <row r="33" spans="1:23" ht="30.75" customHeight="1" x14ac:dyDescent="0.2">
      <c r="A33" s="395" t="s">
        <v>346</v>
      </c>
      <c r="B33" s="395"/>
      <c r="C33" s="395"/>
      <c r="D33" s="395"/>
      <c r="E33" s="395"/>
      <c r="F33" s="395"/>
      <c r="G33" s="8">
        <v>26</v>
      </c>
      <c r="H33" s="65">
        <f>SUM(H21:H28)</f>
        <v>0</v>
      </c>
      <c r="I33" s="65">
        <f t="shared" ref="I33:W33" si="8">SUM(I21:I28)</f>
        <v>1701377</v>
      </c>
      <c r="J33" s="65">
        <f t="shared" si="8"/>
        <v>0</v>
      </c>
      <c r="K33" s="65">
        <f t="shared" si="8"/>
        <v>52000000</v>
      </c>
      <c r="L33" s="65">
        <f t="shared" si="8"/>
        <v>50229529</v>
      </c>
      <c r="M33" s="65">
        <f t="shared" si="8"/>
        <v>0</v>
      </c>
      <c r="N33" s="65">
        <f t="shared" si="8"/>
        <v>-9529123</v>
      </c>
      <c r="O33" s="65">
        <f t="shared" si="8"/>
        <v>0</v>
      </c>
      <c r="P33" s="65">
        <f t="shared" si="8"/>
        <v>0</v>
      </c>
      <c r="Q33" s="65">
        <f t="shared" si="8"/>
        <v>0</v>
      </c>
      <c r="R33" s="65">
        <f t="shared" si="8"/>
        <v>0</v>
      </c>
      <c r="S33" s="65">
        <f t="shared" si="8"/>
        <v>85535537</v>
      </c>
      <c r="T33" s="65">
        <f t="shared" si="8"/>
        <v>-243596016</v>
      </c>
      <c r="U33" s="65">
        <f t="shared" si="8"/>
        <v>-164117754</v>
      </c>
      <c r="V33" s="65">
        <f t="shared" si="8"/>
        <v>167016901</v>
      </c>
      <c r="W33" s="65">
        <f t="shared" si="8"/>
        <v>2899147</v>
      </c>
    </row>
    <row r="34" spans="1:23" x14ac:dyDescent="0.2">
      <c r="A34" s="392" t="s">
        <v>347</v>
      </c>
      <c r="B34" s="396"/>
      <c r="C34" s="396"/>
      <c r="D34" s="396"/>
      <c r="E34" s="396"/>
      <c r="F34" s="396"/>
      <c r="G34" s="396"/>
      <c r="H34" s="396"/>
      <c r="I34" s="396"/>
      <c r="J34" s="396"/>
      <c r="K34" s="396"/>
      <c r="L34" s="396"/>
      <c r="M34" s="396"/>
      <c r="N34" s="396"/>
      <c r="O34" s="396"/>
      <c r="P34" s="396"/>
      <c r="Q34" s="396"/>
      <c r="R34" s="396"/>
      <c r="S34" s="396"/>
      <c r="T34" s="396"/>
      <c r="U34" s="396"/>
      <c r="V34" s="396"/>
      <c r="W34" s="396"/>
    </row>
    <row r="35" spans="1:23" x14ac:dyDescent="0.2">
      <c r="A35" s="390" t="s">
        <v>377</v>
      </c>
      <c r="B35" s="390"/>
      <c r="C35" s="390"/>
      <c r="D35" s="390"/>
      <c r="E35" s="390"/>
      <c r="F35" s="390"/>
      <c r="G35" s="6">
        <v>27</v>
      </c>
      <c r="H35" s="62">
        <f>+H29</f>
        <v>1672021210</v>
      </c>
      <c r="I35" s="62">
        <f>+I29</f>
        <v>5304283</v>
      </c>
      <c r="J35" s="62">
        <f>+J29</f>
        <v>83601061</v>
      </c>
      <c r="K35" s="62">
        <f>+K29</f>
        <v>96815284</v>
      </c>
      <c r="L35" s="62">
        <f>+L29</f>
        <v>86119149</v>
      </c>
      <c r="M35" s="62">
        <f t="shared" ref="M35:T35" si="9">+M29</f>
        <v>0</v>
      </c>
      <c r="N35" s="62">
        <f t="shared" si="9"/>
        <v>0</v>
      </c>
      <c r="O35" s="62">
        <f t="shared" si="9"/>
        <v>0</v>
      </c>
      <c r="P35" s="62">
        <f t="shared" si="9"/>
        <v>905282</v>
      </c>
      <c r="Q35" s="62">
        <f t="shared" si="9"/>
        <v>0</v>
      </c>
      <c r="R35" s="62">
        <f t="shared" si="9"/>
        <v>0</v>
      </c>
      <c r="S35" s="62">
        <f t="shared" si="9"/>
        <v>348674430</v>
      </c>
      <c r="T35" s="62">
        <f t="shared" si="9"/>
        <v>235337282</v>
      </c>
      <c r="U35" s="66">
        <f t="shared" ref="U35:U37" si="10">H35+I35+J35+K35-L35+M35+N35+O35+P35+Q35+R35+S35+T35</f>
        <v>2356539683</v>
      </c>
      <c r="V35" s="62">
        <v>231125940</v>
      </c>
      <c r="W35" s="66">
        <f t="shared" ref="W35:W37" si="11">U35+V35</f>
        <v>2587665623</v>
      </c>
    </row>
    <row r="36" spans="1:23" x14ac:dyDescent="0.2">
      <c r="A36" s="373" t="s">
        <v>323</v>
      </c>
      <c r="B36" s="373"/>
      <c r="C36" s="373"/>
      <c r="D36" s="373"/>
      <c r="E36" s="373"/>
      <c r="F36" s="373"/>
      <c r="G36" s="6">
        <v>28</v>
      </c>
      <c r="H36" s="62">
        <v>0</v>
      </c>
      <c r="I36" s="62">
        <v>0</v>
      </c>
      <c r="J36" s="62">
        <v>0</v>
      </c>
      <c r="K36" s="62">
        <v>0</v>
      </c>
      <c r="L36" s="62">
        <v>0</v>
      </c>
      <c r="M36" s="62">
        <v>0</v>
      </c>
      <c r="N36" s="62">
        <v>0</v>
      </c>
      <c r="O36" s="62">
        <v>0</v>
      </c>
      <c r="P36" s="62">
        <v>0</v>
      </c>
      <c r="Q36" s="62">
        <v>0</v>
      </c>
      <c r="R36" s="62">
        <v>0</v>
      </c>
      <c r="S36" s="62">
        <v>0</v>
      </c>
      <c r="T36" s="62">
        <v>0</v>
      </c>
      <c r="U36" s="66">
        <f t="shared" si="10"/>
        <v>0</v>
      </c>
      <c r="V36" s="62">
        <v>0</v>
      </c>
      <c r="W36" s="66">
        <f t="shared" si="11"/>
        <v>0</v>
      </c>
    </row>
    <row r="37" spans="1:23" x14ac:dyDescent="0.2">
      <c r="A37" s="373" t="s">
        <v>324</v>
      </c>
      <c r="B37" s="373"/>
      <c r="C37" s="373"/>
      <c r="D37" s="373"/>
      <c r="E37" s="373"/>
      <c r="F37" s="373"/>
      <c r="G37" s="6">
        <v>29</v>
      </c>
      <c r="H37" s="62">
        <v>0</v>
      </c>
      <c r="I37" s="62">
        <v>0</v>
      </c>
      <c r="J37" s="62">
        <v>0</v>
      </c>
      <c r="K37" s="62">
        <v>0</v>
      </c>
      <c r="L37" s="62">
        <v>0</v>
      </c>
      <c r="M37" s="62">
        <v>0</v>
      </c>
      <c r="N37" s="62">
        <v>0</v>
      </c>
      <c r="O37" s="62">
        <v>0</v>
      </c>
      <c r="P37" s="62">
        <v>0</v>
      </c>
      <c r="Q37" s="62">
        <v>0</v>
      </c>
      <c r="R37" s="62">
        <v>0</v>
      </c>
      <c r="S37" s="62">
        <v>0</v>
      </c>
      <c r="T37" s="62">
        <v>0</v>
      </c>
      <c r="U37" s="66">
        <f t="shared" si="10"/>
        <v>0</v>
      </c>
      <c r="V37" s="62">
        <v>0</v>
      </c>
      <c r="W37" s="66">
        <f t="shared" si="11"/>
        <v>0</v>
      </c>
    </row>
    <row r="38" spans="1:23" ht="25.5" customHeight="1" x14ac:dyDescent="0.2">
      <c r="A38" s="390" t="s">
        <v>378</v>
      </c>
      <c r="B38" s="390"/>
      <c r="C38" s="390"/>
      <c r="D38" s="390"/>
      <c r="E38" s="390"/>
      <c r="F38" s="390"/>
      <c r="G38" s="6">
        <v>30</v>
      </c>
      <c r="H38" s="66">
        <f>H35+H36+H37</f>
        <v>1672021210</v>
      </c>
      <c r="I38" s="66">
        <f t="shared" ref="I38:W38" si="12">I35+I36+I37</f>
        <v>5304283</v>
      </c>
      <c r="J38" s="66">
        <f t="shared" si="12"/>
        <v>83601061</v>
      </c>
      <c r="K38" s="66">
        <f t="shared" si="12"/>
        <v>96815284</v>
      </c>
      <c r="L38" s="66">
        <f t="shared" si="12"/>
        <v>86119149</v>
      </c>
      <c r="M38" s="66">
        <f t="shared" si="12"/>
        <v>0</v>
      </c>
      <c r="N38" s="66">
        <f t="shared" si="12"/>
        <v>0</v>
      </c>
      <c r="O38" s="66">
        <f t="shared" si="12"/>
        <v>0</v>
      </c>
      <c r="P38" s="66">
        <f t="shared" si="12"/>
        <v>905282</v>
      </c>
      <c r="Q38" s="66">
        <f t="shared" si="12"/>
        <v>0</v>
      </c>
      <c r="R38" s="66">
        <f t="shared" si="12"/>
        <v>0</v>
      </c>
      <c r="S38" s="66">
        <f t="shared" si="12"/>
        <v>348674430</v>
      </c>
      <c r="T38" s="66">
        <f t="shared" si="12"/>
        <v>235337282</v>
      </c>
      <c r="U38" s="66">
        <f t="shared" si="12"/>
        <v>2356539683</v>
      </c>
      <c r="V38" s="66">
        <f t="shared" si="12"/>
        <v>231125940</v>
      </c>
      <c r="W38" s="66">
        <f t="shared" si="12"/>
        <v>2587665623</v>
      </c>
    </row>
    <row r="39" spans="1:23" x14ac:dyDescent="0.2">
      <c r="A39" s="373" t="s">
        <v>325</v>
      </c>
      <c r="B39" s="373"/>
      <c r="C39" s="373"/>
      <c r="D39" s="373"/>
      <c r="E39" s="373"/>
      <c r="F39" s="373"/>
      <c r="G39" s="6">
        <v>31</v>
      </c>
      <c r="H39" s="64">
        <v>0</v>
      </c>
      <c r="I39" s="64">
        <v>0</v>
      </c>
      <c r="J39" s="64">
        <v>0</v>
      </c>
      <c r="K39" s="64">
        <v>0</v>
      </c>
      <c r="L39" s="64">
        <v>0</v>
      </c>
      <c r="M39" s="64">
        <v>0</v>
      </c>
      <c r="N39" s="64">
        <v>0</v>
      </c>
      <c r="O39" s="64">
        <v>0</v>
      </c>
      <c r="P39" s="64">
        <v>0</v>
      </c>
      <c r="Q39" s="64">
        <v>0</v>
      </c>
      <c r="R39" s="64">
        <v>0</v>
      </c>
      <c r="S39" s="64">
        <v>0</v>
      </c>
      <c r="T39" s="62">
        <v>284535940</v>
      </c>
      <c r="U39" s="66">
        <f t="shared" ref="U39:U56" si="13">H39+I39+J39+K39-L39+M39+N39+O39+P39+Q39+R39+S39+T39</f>
        <v>284535940</v>
      </c>
      <c r="V39" s="62">
        <v>21315740</v>
      </c>
      <c r="W39" s="66">
        <f t="shared" ref="W39:W56" si="14">U39+V39</f>
        <v>305851680</v>
      </c>
    </row>
    <row r="40" spans="1:23" x14ac:dyDescent="0.2">
      <c r="A40" s="373" t="s">
        <v>326</v>
      </c>
      <c r="B40" s="373"/>
      <c r="C40" s="373"/>
      <c r="D40" s="373"/>
      <c r="E40" s="373"/>
      <c r="F40" s="373"/>
      <c r="G40" s="6">
        <v>32</v>
      </c>
      <c r="H40" s="64">
        <v>0</v>
      </c>
      <c r="I40" s="64">
        <v>0</v>
      </c>
      <c r="J40" s="64">
        <v>0</v>
      </c>
      <c r="K40" s="64">
        <v>0</v>
      </c>
      <c r="L40" s="64">
        <v>0</v>
      </c>
      <c r="M40" s="64">
        <v>0</v>
      </c>
      <c r="N40" s="62">
        <v>0</v>
      </c>
      <c r="O40" s="64">
        <v>0</v>
      </c>
      <c r="P40" s="64">
        <v>0</v>
      </c>
      <c r="Q40" s="64">
        <v>0</v>
      </c>
      <c r="R40" s="64">
        <v>0</v>
      </c>
      <c r="S40" s="64">
        <v>0</v>
      </c>
      <c r="T40" s="64">
        <v>0</v>
      </c>
      <c r="U40" s="66">
        <f t="shared" si="13"/>
        <v>0</v>
      </c>
      <c r="V40" s="62">
        <v>0</v>
      </c>
      <c r="W40" s="66">
        <f t="shared" si="14"/>
        <v>0</v>
      </c>
    </row>
    <row r="41" spans="1:23" ht="27.2" customHeight="1" x14ac:dyDescent="0.2">
      <c r="A41" s="373" t="s">
        <v>348</v>
      </c>
      <c r="B41" s="373"/>
      <c r="C41" s="373"/>
      <c r="D41" s="373"/>
      <c r="E41" s="373"/>
      <c r="F41" s="373"/>
      <c r="G41" s="6">
        <v>33</v>
      </c>
      <c r="H41" s="64">
        <v>0</v>
      </c>
      <c r="I41" s="64">
        <v>0</v>
      </c>
      <c r="J41" s="64">
        <v>0</v>
      </c>
      <c r="K41" s="64">
        <v>0</v>
      </c>
      <c r="L41" s="64">
        <v>0</v>
      </c>
      <c r="M41" s="64">
        <v>0</v>
      </c>
      <c r="N41" s="64">
        <v>0</v>
      </c>
      <c r="O41" s="62">
        <v>0</v>
      </c>
      <c r="P41" s="64">
        <v>0</v>
      </c>
      <c r="Q41" s="64">
        <v>0</v>
      </c>
      <c r="R41" s="64">
        <v>0</v>
      </c>
      <c r="S41" s="62">
        <v>0</v>
      </c>
      <c r="T41" s="62">
        <v>0</v>
      </c>
      <c r="U41" s="66">
        <f t="shared" si="13"/>
        <v>0</v>
      </c>
      <c r="V41" s="62">
        <v>0</v>
      </c>
      <c r="W41" s="66">
        <f t="shared" si="14"/>
        <v>0</v>
      </c>
    </row>
    <row r="42" spans="1:23" ht="20.25" customHeight="1" x14ac:dyDescent="0.2">
      <c r="A42" s="373" t="s">
        <v>328</v>
      </c>
      <c r="B42" s="373"/>
      <c r="C42" s="373"/>
      <c r="D42" s="373"/>
      <c r="E42" s="373"/>
      <c r="F42" s="373"/>
      <c r="G42" s="6">
        <v>34</v>
      </c>
      <c r="H42" s="64">
        <v>0</v>
      </c>
      <c r="I42" s="64">
        <v>0</v>
      </c>
      <c r="J42" s="64">
        <v>0</v>
      </c>
      <c r="K42" s="64">
        <v>0</v>
      </c>
      <c r="L42" s="64">
        <v>0</v>
      </c>
      <c r="M42" s="64">
        <v>0</v>
      </c>
      <c r="N42" s="64">
        <v>0</v>
      </c>
      <c r="O42" s="64">
        <v>0</v>
      </c>
      <c r="P42" s="62">
        <v>-1060800</v>
      </c>
      <c r="Q42" s="64">
        <v>0</v>
      </c>
      <c r="R42" s="64">
        <v>0</v>
      </c>
      <c r="S42" s="62">
        <v>0</v>
      </c>
      <c r="T42" s="62">
        <v>0</v>
      </c>
      <c r="U42" s="66">
        <f t="shared" si="13"/>
        <v>-1060800</v>
      </c>
      <c r="V42" s="62">
        <v>0</v>
      </c>
      <c r="W42" s="66">
        <f t="shared" si="14"/>
        <v>-1060800</v>
      </c>
    </row>
    <row r="43" spans="1:23" ht="21" customHeight="1" x14ac:dyDescent="0.2">
      <c r="A43" s="373" t="s">
        <v>329</v>
      </c>
      <c r="B43" s="373"/>
      <c r="C43" s="373"/>
      <c r="D43" s="373"/>
      <c r="E43" s="373"/>
      <c r="F43" s="373"/>
      <c r="G43" s="6">
        <v>35</v>
      </c>
      <c r="H43" s="64">
        <v>0</v>
      </c>
      <c r="I43" s="64">
        <v>0</v>
      </c>
      <c r="J43" s="64">
        <v>0</v>
      </c>
      <c r="K43" s="64">
        <v>0</v>
      </c>
      <c r="L43" s="64">
        <v>0</v>
      </c>
      <c r="M43" s="64">
        <v>0</v>
      </c>
      <c r="N43" s="64">
        <v>0</v>
      </c>
      <c r="O43" s="64">
        <v>0</v>
      </c>
      <c r="P43" s="64">
        <v>0</v>
      </c>
      <c r="Q43" s="62">
        <v>0</v>
      </c>
      <c r="R43" s="64">
        <v>0</v>
      </c>
      <c r="S43" s="62">
        <v>0</v>
      </c>
      <c r="T43" s="62">
        <v>0</v>
      </c>
      <c r="U43" s="66">
        <f t="shared" si="13"/>
        <v>0</v>
      </c>
      <c r="V43" s="62">
        <v>0</v>
      </c>
      <c r="W43" s="66">
        <f t="shared" si="14"/>
        <v>0</v>
      </c>
    </row>
    <row r="44" spans="1:23" ht="29.25" customHeight="1" x14ac:dyDescent="0.2">
      <c r="A44" s="373" t="s">
        <v>330</v>
      </c>
      <c r="B44" s="373"/>
      <c r="C44" s="373"/>
      <c r="D44" s="373"/>
      <c r="E44" s="373"/>
      <c r="F44" s="373"/>
      <c r="G44" s="6">
        <v>36</v>
      </c>
      <c r="H44" s="64">
        <v>0</v>
      </c>
      <c r="I44" s="64">
        <v>0</v>
      </c>
      <c r="J44" s="64">
        <v>0</v>
      </c>
      <c r="K44" s="64">
        <v>0</v>
      </c>
      <c r="L44" s="64">
        <v>0</v>
      </c>
      <c r="M44" s="64">
        <v>0</v>
      </c>
      <c r="N44" s="64">
        <v>0</v>
      </c>
      <c r="O44" s="64">
        <v>0</v>
      </c>
      <c r="P44" s="64">
        <v>0</v>
      </c>
      <c r="Q44" s="64">
        <v>0</v>
      </c>
      <c r="R44" s="62">
        <v>0</v>
      </c>
      <c r="S44" s="62">
        <v>0</v>
      </c>
      <c r="T44" s="62">
        <v>0</v>
      </c>
      <c r="U44" s="66">
        <f t="shared" si="13"/>
        <v>0</v>
      </c>
      <c r="V44" s="62">
        <v>0</v>
      </c>
      <c r="W44" s="66">
        <f t="shared" si="14"/>
        <v>0</v>
      </c>
    </row>
    <row r="45" spans="1:23" ht="21" customHeight="1" x14ac:dyDescent="0.2">
      <c r="A45" s="373" t="s">
        <v>349</v>
      </c>
      <c r="B45" s="373"/>
      <c r="C45" s="373"/>
      <c r="D45" s="373"/>
      <c r="E45" s="373"/>
      <c r="F45" s="373"/>
      <c r="G45" s="6">
        <v>37</v>
      </c>
      <c r="H45" s="64">
        <v>0</v>
      </c>
      <c r="I45" s="64">
        <v>0</v>
      </c>
      <c r="J45" s="64">
        <v>0</v>
      </c>
      <c r="K45" s="64">
        <v>0</v>
      </c>
      <c r="L45" s="64">
        <v>0</v>
      </c>
      <c r="M45" s="64">
        <v>0</v>
      </c>
      <c r="N45" s="62">
        <v>0</v>
      </c>
      <c r="O45" s="62">
        <v>0</v>
      </c>
      <c r="P45" s="62">
        <v>0</v>
      </c>
      <c r="Q45" s="62">
        <v>0</v>
      </c>
      <c r="R45" s="62">
        <v>0</v>
      </c>
      <c r="S45" s="62">
        <v>0</v>
      </c>
      <c r="T45" s="62">
        <v>0</v>
      </c>
      <c r="U45" s="66">
        <f t="shared" si="13"/>
        <v>0</v>
      </c>
      <c r="V45" s="62">
        <v>0</v>
      </c>
      <c r="W45" s="66">
        <f t="shared" si="14"/>
        <v>0</v>
      </c>
    </row>
    <row r="46" spans="1:23" x14ac:dyDescent="0.2">
      <c r="A46" s="373" t="s">
        <v>332</v>
      </c>
      <c r="B46" s="373"/>
      <c r="C46" s="373"/>
      <c r="D46" s="373"/>
      <c r="E46" s="373"/>
      <c r="F46" s="373"/>
      <c r="G46" s="6">
        <v>38</v>
      </c>
      <c r="H46" s="64">
        <v>0</v>
      </c>
      <c r="I46" s="64">
        <v>0</v>
      </c>
      <c r="J46" s="64">
        <v>0</v>
      </c>
      <c r="K46" s="64">
        <v>0</v>
      </c>
      <c r="L46" s="64">
        <v>0</v>
      </c>
      <c r="M46" s="64">
        <v>0</v>
      </c>
      <c r="N46" s="62">
        <v>0</v>
      </c>
      <c r="O46" s="62">
        <v>0</v>
      </c>
      <c r="P46" s="62">
        <v>0</v>
      </c>
      <c r="Q46" s="62">
        <v>0</v>
      </c>
      <c r="R46" s="62">
        <v>0</v>
      </c>
      <c r="S46" s="62">
        <v>0</v>
      </c>
      <c r="T46" s="62">
        <v>0</v>
      </c>
      <c r="U46" s="66">
        <f t="shared" si="13"/>
        <v>0</v>
      </c>
      <c r="V46" s="62">
        <v>0</v>
      </c>
      <c r="W46" s="66">
        <f t="shared" si="14"/>
        <v>0</v>
      </c>
    </row>
    <row r="47" spans="1:23" x14ac:dyDescent="0.2">
      <c r="A47" s="373" t="s">
        <v>333</v>
      </c>
      <c r="B47" s="373"/>
      <c r="C47" s="373"/>
      <c r="D47" s="373"/>
      <c r="E47" s="373"/>
      <c r="F47" s="373"/>
      <c r="G47" s="6">
        <v>39</v>
      </c>
      <c r="H47" s="62">
        <v>0</v>
      </c>
      <c r="I47" s="62">
        <v>-487131</v>
      </c>
      <c r="J47" s="62">
        <v>0</v>
      </c>
      <c r="K47" s="62">
        <v>0</v>
      </c>
      <c r="L47" s="62">
        <v>0</v>
      </c>
      <c r="M47" s="62">
        <v>0</v>
      </c>
      <c r="N47" s="62">
        <v>0</v>
      </c>
      <c r="O47" s="62">
        <v>0</v>
      </c>
      <c r="P47" s="62">
        <v>0</v>
      </c>
      <c r="Q47" s="62">
        <v>0</v>
      </c>
      <c r="R47" s="62">
        <v>0</v>
      </c>
      <c r="S47" s="62">
        <v>487131</v>
      </c>
      <c r="T47" s="62">
        <v>0</v>
      </c>
      <c r="U47" s="66">
        <f t="shared" si="13"/>
        <v>0</v>
      </c>
      <c r="V47" s="62">
        <v>0</v>
      </c>
      <c r="W47" s="66">
        <f t="shared" si="14"/>
        <v>0</v>
      </c>
    </row>
    <row r="48" spans="1:23" x14ac:dyDescent="0.2">
      <c r="A48" s="373" t="s">
        <v>334</v>
      </c>
      <c r="B48" s="373"/>
      <c r="C48" s="373"/>
      <c r="D48" s="373"/>
      <c r="E48" s="373"/>
      <c r="F48" s="373"/>
      <c r="G48" s="6">
        <v>40</v>
      </c>
      <c r="H48" s="64">
        <v>0</v>
      </c>
      <c r="I48" s="64">
        <v>0</v>
      </c>
      <c r="J48" s="64">
        <v>0</v>
      </c>
      <c r="K48" s="64">
        <v>0</v>
      </c>
      <c r="L48" s="64">
        <v>0</v>
      </c>
      <c r="M48" s="64">
        <v>0</v>
      </c>
      <c r="N48" s="62">
        <v>0</v>
      </c>
      <c r="O48" s="62">
        <v>0</v>
      </c>
      <c r="P48" s="62">
        <v>216992</v>
      </c>
      <c r="Q48" s="62">
        <v>0</v>
      </c>
      <c r="R48" s="62">
        <v>0</v>
      </c>
      <c r="S48" s="62">
        <v>0</v>
      </c>
      <c r="T48" s="62">
        <v>0</v>
      </c>
      <c r="U48" s="66">
        <f t="shared" si="13"/>
        <v>216992</v>
      </c>
      <c r="V48" s="62">
        <v>0</v>
      </c>
      <c r="W48" s="66">
        <f t="shared" si="14"/>
        <v>216992</v>
      </c>
    </row>
    <row r="49" spans="1:23" ht="24" customHeight="1" x14ac:dyDescent="0.2">
      <c r="A49" s="373" t="s">
        <v>350</v>
      </c>
      <c r="B49" s="373"/>
      <c r="C49" s="373"/>
      <c r="D49" s="373"/>
      <c r="E49" s="373"/>
      <c r="F49" s="373"/>
      <c r="G49" s="6">
        <v>41</v>
      </c>
      <c r="H49" s="62">
        <v>0</v>
      </c>
      <c r="I49" s="62">
        <v>0</v>
      </c>
      <c r="J49" s="62">
        <v>0</v>
      </c>
      <c r="K49" s="62">
        <v>0</v>
      </c>
      <c r="L49" s="62">
        <v>0</v>
      </c>
      <c r="M49" s="62">
        <v>0</v>
      </c>
      <c r="N49" s="62">
        <v>0</v>
      </c>
      <c r="O49" s="62">
        <v>0</v>
      </c>
      <c r="P49" s="62">
        <v>0</v>
      </c>
      <c r="Q49" s="62">
        <v>0</v>
      </c>
      <c r="R49" s="62">
        <v>0</v>
      </c>
      <c r="S49" s="62">
        <v>0</v>
      </c>
      <c r="T49" s="62">
        <v>0</v>
      </c>
      <c r="U49" s="66">
        <f>H49+I49+J49+K49-L49+M49+N49+O49+P49+Q49+R49+S49+T49</f>
        <v>0</v>
      </c>
      <c r="V49" s="62">
        <v>0</v>
      </c>
      <c r="W49" s="66">
        <f t="shared" si="14"/>
        <v>0</v>
      </c>
    </row>
    <row r="50" spans="1:23" ht="26.25" customHeight="1" x14ac:dyDescent="0.2">
      <c r="A50" s="373" t="s">
        <v>336</v>
      </c>
      <c r="B50" s="373"/>
      <c r="C50" s="373"/>
      <c r="D50" s="373"/>
      <c r="E50" s="373"/>
      <c r="F50" s="373"/>
      <c r="G50" s="6">
        <v>42</v>
      </c>
      <c r="H50" s="62">
        <v>0</v>
      </c>
      <c r="I50" s="62">
        <v>0</v>
      </c>
      <c r="J50" s="62">
        <v>0</v>
      </c>
      <c r="K50" s="62">
        <v>0</v>
      </c>
      <c r="L50" s="62">
        <v>0</v>
      </c>
      <c r="M50" s="62">
        <v>0</v>
      </c>
      <c r="N50" s="62">
        <v>0</v>
      </c>
      <c r="O50" s="62">
        <v>0</v>
      </c>
      <c r="P50" s="62">
        <v>0</v>
      </c>
      <c r="Q50" s="62">
        <v>0</v>
      </c>
      <c r="R50" s="62">
        <v>0</v>
      </c>
      <c r="S50" s="62">
        <v>0</v>
      </c>
      <c r="T50" s="62">
        <v>0</v>
      </c>
      <c r="U50" s="66">
        <f t="shared" si="13"/>
        <v>0</v>
      </c>
      <c r="V50" s="62">
        <v>0</v>
      </c>
      <c r="W50" s="66">
        <f t="shared" si="14"/>
        <v>0</v>
      </c>
    </row>
    <row r="51" spans="1:23" ht="22.5" customHeight="1" x14ac:dyDescent="0.2">
      <c r="A51" s="373" t="s">
        <v>351</v>
      </c>
      <c r="B51" s="373"/>
      <c r="C51" s="373"/>
      <c r="D51" s="373"/>
      <c r="E51" s="373"/>
      <c r="F51" s="373"/>
      <c r="G51" s="6">
        <v>43</v>
      </c>
      <c r="H51" s="62">
        <v>0</v>
      </c>
      <c r="I51" s="62">
        <v>0</v>
      </c>
      <c r="J51" s="62">
        <v>0</v>
      </c>
      <c r="K51" s="62">
        <v>0</v>
      </c>
      <c r="L51" s="62">
        <v>0</v>
      </c>
      <c r="M51" s="62">
        <v>0</v>
      </c>
      <c r="N51" s="62">
        <v>0</v>
      </c>
      <c r="O51" s="62">
        <v>0</v>
      </c>
      <c r="P51" s="62">
        <v>0</v>
      </c>
      <c r="Q51" s="62">
        <v>0</v>
      </c>
      <c r="R51" s="62">
        <v>0</v>
      </c>
      <c r="S51" s="62">
        <v>0</v>
      </c>
      <c r="T51" s="62">
        <v>0</v>
      </c>
      <c r="U51" s="66">
        <f t="shared" si="13"/>
        <v>0</v>
      </c>
      <c r="V51" s="62">
        <v>0</v>
      </c>
      <c r="W51" s="66">
        <f t="shared" si="14"/>
        <v>0</v>
      </c>
    </row>
    <row r="52" spans="1:23" x14ac:dyDescent="0.2">
      <c r="A52" s="373" t="s">
        <v>338</v>
      </c>
      <c r="B52" s="373"/>
      <c r="C52" s="373"/>
      <c r="D52" s="373"/>
      <c r="E52" s="373"/>
      <c r="F52" s="373"/>
      <c r="G52" s="6">
        <v>44</v>
      </c>
      <c r="H52" s="62">
        <v>0</v>
      </c>
      <c r="I52" s="62">
        <v>0</v>
      </c>
      <c r="J52" s="62">
        <v>0</v>
      </c>
      <c r="K52" s="62">
        <v>0</v>
      </c>
      <c r="L52" s="62">
        <v>39396090</v>
      </c>
      <c r="M52" s="62">
        <v>0</v>
      </c>
      <c r="N52" s="62">
        <v>0</v>
      </c>
      <c r="O52" s="62">
        <v>0</v>
      </c>
      <c r="P52" s="62">
        <v>0</v>
      </c>
      <c r="Q52" s="62">
        <v>0</v>
      </c>
      <c r="R52" s="62">
        <v>0</v>
      </c>
      <c r="S52" s="62">
        <v>0</v>
      </c>
      <c r="T52" s="62">
        <v>0</v>
      </c>
      <c r="U52" s="66">
        <f t="shared" si="13"/>
        <v>-39396090</v>
      </c>
      <c r="V52" s="62">
        <v>0</v>
      </c>
      <c r="W52" s="66">
        <f t="shared" si="14"/>
        <v>-39396090</v>
      </c>
    </row>
    <row r="53" spans="1:23" x14ac:dyDescent="0.2">
      <c r="A53" s="373" t="s">
        <v>339</v>
      </c>
      <c r="B53" s="373"/>
      <c r="C53" s="373"/>
      <c r="D53" s="373"/>
      <c r="E53" s="373"/>
      <c r="F53" s="373"/>
      <c r="G53" s="6">
        <v>45</v>
      </c>
      <c r="H53" s="62">
        <v>0</v>
      </c>
      <c r="I53" s="62">
        <v>406280</v>
      </c>
      <c r="J53" s="62">
        <v>0</v>
      </c>
      <c r="K53" s="62">
        <v>0</v>
      </c>
      <c r="L53" s="62">
        <v>-1096972</v>
      </c>
      <c r="M53" s="62">
        <v>0</v>
      </c>
      <c r="N53" s="62">
        <v>0</v>
      </c>
      <c r="O53" s="62">
        <v>0</v>
      </c>
      <c r="P53" s="62">
        <v>0</v>
      </c>
      <c r="Q53" s="62">
        <v>0</v>
      </c>
      <c r="R53" s="62">
        <v>0</v>
      </c>
      <c r="S53" s="62">
        <v>-122586614</v>
      </c>
      <c r="T53" s="62">
        <v>0</v>
      </c>
      <c r="U53" s="66">
        <f t="shared" si="13"/>
        <v>-121083362</v>
      </c>
      <c r="V53" s="62">
        <v>0</v>
      </c>
      <c r="W53" s="66">
        <f t="shared" si="14"/>
        <v>-121083362</v>
      </c>
    </row>
    <row r="54" spans="1:23" x14ac:dyDescent="0.2">
      <c r="A54" s="373" t="s">
        <v>340</v>
      </c>
      <c r="B54" s="373"/>
      <c r="C54" s="373"/>
      <c r="D54" s="373"/>
      <c r="E54" s="373"/>
      <c r="F54" s="373"/>
      <c r="G54" s="6">
        <v>46</v>
      </c>
      <c r="H54" s="62">
        <v>0</v>
      </c>
      <c r="I54" s="62">
        <v>0</v>
      </c>
      <c r="J54" s="62">
        <v>0</v>
      </c>
      <c r="K54" s="62">
        <v>0</v>
      </c>
      <c r="L54" s="62">
        <v>0</v>
      </c>
      <c r="M54" s="62">
        <v>0</v>
      </c>
      <c r="N54" s="62">
        <v>0</v>
      </c>
      <c r="O54" s="62">
        <v>0</v>
      </c>
      <c r="P54" s="62">
        <v>0</v>
      </c>
      <c r="Q54" s="62">
        <v>0</v>
      </c>
      <c r="R54" s="62">
        <v>0</v>
      </c>
      <c r="S54" s="62">
        <v>0</v>
      </c>
      <c r="T54" s="62">
        <v>0</v>
      </c>
      <c r="U54" s="66">
        <f t="shared" si="13"/>
        <v>0</v>
      </c>
      <c r="V54" s="62">
        <v>0</v>
      </c>
      <c r="W54" s="66">
        <f t="shared" si="14"/>
        <v>0</v>
      </c>
    </row>
    <row r="55" spans="1:23" x14ac:dyDescent="0.2">
      <c r="A55" s="373" t="s">
        <v>341</v>
      </c>
      <c r="B55" s="373"/>
      <c r="C55" s="373"/>
      <c r="D55" s="373"/>
      <c r="E55" s="373"/>
      <c r="F55" s="373"/>
      <c r="G55" s="6">
        <v>47</v>
      </c>
      <c r="H55" s="62">
        <v>0</v>
      </c>
      <c r="I55" s="62">
        <v>0</v>
      </c>
      <c r="J55" s="62">
        <v>0</v>
      </c>
      <c r="K55" s="62">
        <v>40000000</v>
      </c>
      <c r="L55" s="62">
        <v>0</v>
      </c>
      <c r="M55" s="62">
        <v>0</v>
      </c>
      <c r="N55" s="62">
        <v>0</v>
      </c>
      <c r="O55" s="62">
        <v>0</v>
      </c>
      <c r="P55" s="62">
        <v>0</v>
      </c>
      <c r="Q55" s="62">
        <v>0</v>
      </c>
      <c r="R55" s="62">
        <v>0</v>
      </c>
      <c r="S55" s="62">
        <v>203631465</v>
      </c>
      <c r="T55" s="62">
        <v>-235337282</v>
      </c>
      <c r="U55" s="66">
        <f t="shared" si="13"/>
        <v>8294183</v>
      </c>
      <c r="V55" s="62">
        <v>478581533</v>
      </c>
      <c r="W55" s="66">
        <f t="shared" si="14"/>
        <v>486875716</v>
      </c>
    </row>
    <row r="56" spans="1:23" x14ac:dyDescent="0.2">
      <c r="A56" s="373" t="s">
        <v>342</v>
      </c>
      <c r="B56" s="373"/>
      <c r="C56" s="373"/>
      <c r="D56" s="373"/>
      <c r="E56" s="373"/>
      <c r="F56" s="373"/>
      <c r="G56" s="6">
        <v>48</v>
      </c>
      <c r="H56" s="62">
        <v>0</v>
      </c>
      <c r="I56" s="62">
        <v>0</v>
      </c>
      <c r="J56" s="62">
        <v>0</v>
      </c>
      <c r="K56" s="62">
        <v>0</v>
      </c>
      <c r="L56" s="62">
        <v>0</v>
      </c>
      <c r="M56" s="62">
        <v>0</v>
      </c>
      <c r="N56" s="62">
        <v>0</v>
      </c>
      <c r="O56" s="62">
        <v>0</v>
      </c>
      <c r="P56" s="62">
        <v>0</v>
      </c>
      <c r="Q56" s="62">
        <v>0</v>
      </c>
      <c r="R56" s="62">
        <v>0</v>
      </c>
      <c r="S56" s="62">
        <v>0</v>
      </c>
      <c r="T56" s="62">
        <v>0</v>
      </c>
      <c r="U56" s="66">
        <f t="shared" si="13"/>
        <v>0</v>
      </c>
      <c r="V56" s="62">
        <v>0</v>
      </c>
      <c r="W56" s="66">
        <f t="shared" si="14"/>
        <v>0</v>
      </c>
    </row>
    <row r="57" spans="1:23" ht="25.5" customHeight="1" x14ac:dyDescent="0.2">
      <c r="A57" s="399" t="s">
        <v>379</v>
      </c>
      <c r="B57" s="399"/>
      <c r="C57" s="399"/>
      <c r="D57" s="399"/>
      <c r="E57" s="399"/>
      <c r="F57" s="399"/>
      <c r="G57" s="9">
        <v>49</v>
      </c>
      <c r="H57" s="67">
        <f>SUM(H38:H56)</f>
        <v>1672021210</v>
      </c>
      <c r="I57" s="67">
        <f t="shared" ref="I57:W57" si="15">SUM(I38:I56)</f>
        <v>5223432</v>
      </c>
      <c r="J57" s="67">
        <f t="shared" si="15"/>
        <v>83601061</v>
      </c>
      <c r="K57" s="67">
        <f t="shared" si="15"/>
        <v>136815284</v>
      </c>
      <c r="L57" s="67">
        <f t="shared" si="15"/>
        <v>124418267</v>
      </c>
      <c r="M57" s="67">
        <f t="shared" si="15"/>
        <v>0</v>
      </c>
      <c r="N57" s="67">
        <f t="shared" si="15"/>
        <v>0</v>
      </c>
      <c r="O57" s="67">
        <f t="shared" si="15"/>
        <v>0</v>
      </c>
      <c r="P57" s="67">
        <f t="shared" si="15"/>
        <v>61474</v>
      </c>
      <c r="Q57" s="67">
        <f t="shared" si="15"/>
        <v>0</v>
      </c>
      <c r="R57" s="67">
        <f t="shared" si="15"/>
        <v>0</v>
      </c>
      <c r="S57" s="67">
        <f t="shared" si="15"/>
        <v>430206412</v>
      </c>
      <c r="T57" s="67">
        <f t="shared" si="15"/>
        <v>284535940</v>
      </c>
      <c r="U57" s="67">
        <f t="shared" si="15"/>
        <v>2488046546</v>
      </c>
      <c r="V57" s="67">
        <f t="shared" si="15"/>
        <v>731023213</v>
      </c>
      <c r="W57" s="67">
        <f t="shared" si="15"/>
        <v>3219069759</v>
      </c>
    </row>
    <row r="58" spans="1:23" x14ac:dyDescent="0.2">
      <c r="A58" s="392" t="s">
        <v>343</v>
      </c>
      <c r="B58" s="393"/>
      <c r="C58" s="393"/>
      <c r="D58" s="393"/>
      <c r="E58" s="393"/>
      <c r="F58" s="393"/>
      <c r="G58" s="393"/>
      <c r="H58" s="393"/>
      <c r="I58" s="393"/>
      <c r="J58" s="393"/>
      <c r="K58" s="393"/>
      <c r="L58" s="393"/>
      <c r="M58" s="393"/>
      <c r="N58" s="393"/>
      <c r="O58" s="393"/>
      <c r="P58" s="393"/>
      <c r="Q58" s="393"/>
      <c r="R58" s="393"/>
      <c r="S58" s="393"/>
      <c r="T58" s="393"/>
      <c r="U58" s="393"/>
      <c r="V58" s="393"/>
      <c r="W58" s="393"/>
    </row>
    <row r="59" spans="1:23" ht="31.5" customHeight="1" x14ac:dyDescent="0.2">
      <c r="A59" s="397" t="s">
        <v>352</v>
      </c>
      <c r="B59" s="397"/>
      <c r="C59" s="397"/>
      <c r="D59" s="397"/>
      <c r="E59" s="397"/>
      <c r="F59" s="397"/>
      <c r="G59" s="6">
        <v>50</v>
      </c>
      <c r="H59" s="66">
        <f>SUM(H40:H48)</f>
        <v>0</v>
      </c>
      <c r="I59" s="66">
        <f t="shared" ref="I59:W59" si="16">SUM(I40:I48)</f>
        <v>-487131</v>
      </c>
      <c r="J59" s="66">
        <f t="shared" si="16"/>
        <v>0</v>
      </c>
      <c r="K59" s="66">
        <f t="shared" si="16"/>
        <v>0</v>
      </c>
      <c r="L59" s="66">
        <f t="shared" si="16"/>
        <v>0</v>
      </c>
      <c r="M59" s="66">
        <f t="shared" si="16"/>
        <v>0</v>
      </c>
      <c r="N59" s="66">
        <f t="shared" si="16"/>
        <v>0</v>
      </c>
      <c r="O59" s="66">
        <f t="shared" si="16"/>
        <v>0</v>
      </c>
      <c r="P59" s="66">
        <f t="shared" si="16"/>
        <v>-843808</v>
      </c>
      <c r="Q59" s="66">
        <f t="shared" si="16"/>
        <v>0</v>
      </c>
      <c r="R59" s="66">
        <f t="shared" si="16"/>
        <v>0</v>
      </c>
      <c r="S59" s="66">
        <f t="shared" si="16"/>
        <v>487131</v>
      </c>
      <c r="T59" s="66">
        <f t="shared" si="16"/>
        <v>0</v>
      </c>
      <c r="U59" s="66">
        <f t="shared" si="16"/>
        <v>-843808</v>
      </c>
      <c r="V59" s="66">
        <f t="shared" si="16"/>
        <v>0</v>
      </c>
      <c r="W59" s="66">
        <f t="shared" si="16"/>
        <v>-843808</v>
      </c>
    </row>
    <row r="60" spans="1:23" ht="27.75" customHeight="1" x14ac:dyDescent="0.2">
      <c r="A60" s="397" t="s">
        <v>353</v>
      </c>
      <c r="B60" s="397"/>
      <c r="C60" s="397"/>
      <c r="D60" s="397"/>
      <c r="E60" s="397"/>
      <c r="F60" s="397"/>
      <c r="G60" s="6">
        <v>51</v>
      </c>
      <c r="H60" s="66">
        <f>H39+H59</f>
        <v>0</v>
      </c>
      <c r="I60" s="66">
        <f t="shared" ref="I60:W60" si="17">I39+I59</f>
        <v>-487131</v>
      </c>
      <c r="J60" s="66">
        <f t="shared" si="17"/>
        <v>0</v>
      </c>
      <c r="K60" s="66">
        <f t="shared" si="17"/>
        <v>0</v>
      </c>
      <c r="L60" s="66">
        <f t="shared" si="17"/>
        <v>0</v>
      </c>
      <c r="M60" s="66">
        <f t="shared" si="17"/>
        <v>0</v>
      </c>
      <c r="N60" s="66">
        <f t="shared" si="17"/>
        <v>0</v>
      </c>
      <c r="O60" s="66">
        <f t="shared" si="17"/>
        <v>0</v>
      </c>
      <c r="P60" s="66">
        <f t="shared" si="17"/>
        <v>-843808</v>
      </c>
      <c r="Q60" s="66">
        <f t="shared" si="17"/>
        <v>0</v>
      </c>
      <c r="R60" s="66">
        <f t="shared" si="17"/>
        <v>0</v>
      </c>
      <c r="S60" s="66">
        <f t="shared" si="17"/>
        <v>487131</v>
      </c>
      <c r="T60" s="66">
        <f t="shared" si="17"/>
        <v>284535940</v>
      </c>
      <c r="U60" s="66">
        <f t="shared" si="17"/>
        <v>283692132</v>
      </c>
      <c r="V60" s="66">
        <f t="shared" si="17"/>
        <v>21315740</v>
      </c>
      <c r="W60" s="66">
        <f t="shared" si="17"/>
        <v>305007872</v>
      </c>
    </row>
    <row r="61" spans="1:23" ht="29.25" customHeight="1" x14ac:dyDescent="0.2">
      <c r="A61" s="398" t="s">
        <v>354</v>
      </c>
      <c r="B61" s="398"/>
      <c r="C61" s="398"/>
      <c r="D61" s="398"/>
      <c r="E61" s="398"/>
      <c r="F61" s="398"/>
      <c r="G61" s="9">
        <v>52</v>
      </c>
      <c r="H61" s="67">
        <f>SUM(H49:H56)</f>
        <v>0</v>
      </c>
      <c r="I61" s="67">
        <f t="shared" ref="I61:W61" si="18">SUM(I49:I56)</f>
        <v>406280</v>
      </c>
      <c r="J61" s="67">
        <f t="shared" si="18"/>
        <v>0</v>
      </c>
      <c r="K61" s="67">
        <f t="shared" si="18"/>
        <v>40000000</v>
      </c>
      <c r="L61" s="67">
        <f t="shared" si="18"/>
        <v>38299118</v>
      </c>
      <c r="M61" s="67">
        <f t="shared" si="18"/>
        <v>0</v>
      </c>
      <c r="N61" s="67">
        <f t="shared" si="18"/>
        <v>0</v>
      </c>
      <c r="O61" s="67">
        <f t="shared" si="18"/>
        <v>0</v>
      </c>
      <c r="P61" s="67">
        <f t="shared" si="18"/>
        <v>0</v>
      </c>
      <c r="Q61" s="67">
        <f t="shared" si="18"/>
        <v>0</v>
      </c>
      <c r="R61" s="67">
        <f t="shared" si="18"/>
        <v>0</v>
      </c>
      <c r="S61" s="67">
        <f t="shared" si="18"/>
        <v>81044851</v>
      </c>
      <c r="T61" s="67">
        <f t="shared" si="18"/>
        <v>-235337282</v>
      </c>
      <c r="U61" s="67">
        <f t="shared" si="18"/>
        <v>-152185269</v>
      </c>
      <c r="V61" s="67">
        <f t="shared" si="18"/>
        <v>478581533</v>
      </c>
      <c r="W61" s="67">
        <f t="shared" si="18"/>
        <v>326396264</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H7:O7">
    <cfRule type="cellIs" dxfId="20" priority="21" stopIfTrue="1" operator="notEqual">
      <formula>ROUND(H7,0)</formula>
    </cfRule>
  </conditionalFormatting>
  <conditionalFormatting sqref="P7:S7">
    <cfRule type="cellIs" dxfId="19" priority="20" stopIfTrue="1" operator="notEqual">
      <formula>ROUND(P7,0)</formula>
    </cfRule>
  </conditionalFormatting>
  <conditionalFormatting sqref="T7">
    <cfRule type="cellIs" dxfId="18" priority="19" stopIfTrue="1" operator="notEqual">
      <formula>ROUND(T7,0)</formula>
    </cfRule>
  </conditionalFormatting>
  <conditionalFormatting sqref="V7">
    <cfRule type="cellIs" dxfId="17" priority="18" stopIfTrue="1" operator="notEqual">
      <formula>ROUND(V7,0)</formula>
    </cfRule>
  </conditionalFormatting>
  <conditionalFormatting sqref="V27">
    <cfRule type="cellIs" dxfId="16" priority="17" stopIfTrue="1" operator="notEqual">
      <formula>ROUND(V27,0)</formula>
    </cfRule>
  </conditionalFormatting>
  <conditionalFormatting sqref="V11">
    <cfRule type="cellIs" dxfId="15" priority="16" stopIfTrue="1" operator="notEqual">
      <formula>ROUND(V11,0)</formula>
    </cfRule>
  </conditionalFormatting>
  <conditionalFormatting sqref="T11">
    <cfRule type="cellIs" dxfId="14" priority="15" stopIfTrue="1" operator="notEqual">
      <formula>ROUND(T11,0)</formula>
    </cfRule>
  </conditionalFormatting>
  <conditionalFormatting sqref="S28:T28 T25">
    <cfRule type="cellIs" dxfId="13" priority="14" stopIfTrue="1" operator="notEqual">
      <formula>ROUND(S25,0)</formula>
    </cfRule>
  </conditionalFormatting>
  <conditionalFormatting sqref="S25">
    <cfRule type="cellIs" dxfId="12" priority="13" stopIfTrue="1" operator="notEqual">
      <formula>ROUND(S25,0)</formula>
    </cfRule>
  </conditionalFormatting>
  <conditionalFormatting sqref="S26:T27">
    <cfRule type="cellIs" dxfId="11" priority="12" stopIfTrue="1" operator="notEqual">
      <formula>ROUND(S26,0)</formula>
    </cfRule>
  </conditionalFormatting>
  <conditionalFormatting sqref="P14">
    <cfRule type="cellIs" dxfId="10" priority="11" stopIfTrue="1" operator="notEqual">
      <formula>ROUND(P14,0)</formula>
    </cfRule>
  </conditionalFormatting>
  <conditionalFormatting sqref="P20">
    <cfRule type="cellIs" dxfId="9" priority="10" stopIfTrue="1" operator="notEqual">
      <formula>ROUND(P20,0)</formula>
    </cfRule>
  </conditionalFormatting>
  <conditionalFormatting sqref="N27">
    <cfRule type="cellIs" dxfId="8" priority="9" stopIfTrue="1" operator="notEqual">
      <formula>ROUND(N27,0)</formula>
    </cfRule>
  </conditionalFormatting>
  <conditionalFormatting sqref="I24 L27">
    <cfRule type="cellIs" dxfId="7" priority="8" stopIfTrue="1" operator="notEqual">
      <formula>ROUND(I24,0)</formula>
    </cfRule>
  </conditionalFormatting>
  <conditionalFormatting sqref="I26">
    <cfRule type="cellIs" dxfId="6" priority="7" stopIfTrue="1" operator="notEqual">
      <formula>ROUND(I26,0)</formula>
    </cfRule>
  </conditionalFormatting>
  <conditionalFormatting sqref="K27">
    <cfRule type="cellIs" dxfId="5" priority="6" stopIfTrue="1" operator="notEqual">
      <formula>ROUND(K27,0)</formula>
    </cfRule>
  </conditionalFormatting>
  <conditionalFormatting sqref="L25:L26">
    <cfRule type="cellIs" dxfId="4" priority="5" stopIfTrue="1" operator="notEqual">
      <formula>ROUND(L25,0)</formula>
    </cfRule>
  </conditionalFormatting>
  <conditionalFormatting sqref="K24">
    <cfRule type="cellIs" dxfId="3" priority="4" stopIfTrue="1" operator="notEqual">
      <formula>ROUND(K24,0)</formula>
    </cfRule>
  </conditionalFormatting>
  <conditionalFormatting sqref="L24">
    <cfRule type="cellIs" dxfId="2" priority="3" stopIfTrue="1" operator="notEqual">
      <formula>ROUND(L24,0)</formula>
    </cfRule>
  </conditionalFormatting>
  <conditionalFormatting sqref="H35:T35">
    <cfRule type="cellIs" dxfId="1" priority="2" stopIfTrue="1" operator="notEqual">
      <formula>ROUND(H35,0)</formula>
    </cfRule>
  </conditionalFormatting>
  <conditionalFormatting sqref="I25">
    <cfRule type="cellIs" dxfId="0" priority="1" stopIfTrue="1" operator="notEqual">
      <formula>ROUND(I25,0)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election activeCell="K24" sqref="K24"/>
    </sheetView>
  </sheetViews>
  <sheetFormatPr defaultRowHeight="12.75" x14ac:dyDescent="0.2"/>
  <cols>
    <col min="1" max="1" width="75.85546875" bestFit="1" customWidth="1"/>
    <col min="3" max="3" width="9.85546875" bestFit="1" customWidth="1"/>
    <col min="4" max="4" width="10.7109375" customWidth="1"/>
    <col min="5" max="5" width="11.7109375" customWidth="1"/>
    <col min="6" max="6" width="9.42578125" customWidth="1"/>
    <col min="7" max="7" width="41.28515625" customWidth="1"/>
  </cols>
  <sheetData>
    <row r="1" spans="1:9" x14ac:dyDescent="0.2">
      <c r="A1" s="415" t="s">
        <v>595</v>
      </c>
      <c r="B1" s="416"/>
      <c r="C1" s="416"/>
      <c r="D1" s="416"/>
      <c r="E1" s="416"/>
      <c r="F1" s="416"/>
      <c r="G1" s="416"/>
      <c r="H1" s="416"/>
      <c r="I1" s="416"/>
    </row>
    <row r="2" spans="1:9" x14ac:dyDescent="0.2">
      <c r="A2" s="416"/>
      <c r="B2" s="416"/>
      <c r="C2" s="416"/>
      <c r="D2" s="416"/>
      <c r="E2" s="416"/>
      <c r="F2" s="416"/>
      <c r="G2" s="416"/>
      <c r="H2" s="416"/>
      <c r="I2" s="416"/>
    </row>
    <row r="3" spans="1:9" x14ac:dyDescent="0.2">
      <c r="A3" s="416"/>
      <c r="B3" s="416"/>
      <c r="C3" s="416"/>
      <c r="D3" s="416"/>
      <c r="E3" s="416"/>
      <c r="F3" s="416"/>
      <c r="G3" s="416"/>
      <c r="H3" s="416"/>
      <c r="I3" s="416"/>
    </row>
    <row r="4" spans="1:9" x14ac:dyDescent="0.2">
      <c r="A4" s="416"/>
      <c r="B4" s="416"/>
      <c r="C4" s="416"/>
      <c r="D4" s="416"/>
      <c r="E4" s="416"/>
      <c r="F4" s="416"/>
      <c r="G4" s="416"/>
      <c r="H4" s="416"/>
      <c r="I4" s="416"/>
    </row>
    <row r="5" spans="1:9" x14ac:dyDescent="0.2">
      <c r="A5" s="416"/>
      <c r="B5" s="416"/>
      <c r="C5" s="416"/>
      <c r="D5" s="416"/>
      <c r="E5" s="416"/>
      <c r="F5" s="416"/>
      <c r="G5" s="416"/>
      <c r="H5" s="416"/>
      <c r="I5" s="416"/>
    </row>
    <row r="6" spans="1:9" x14ac:dyDescent="0.2">
      <c r="A6" s="416"/>
      <c r="B6" s="416"/>
      <c r="C6" s="416"/>
      <c r="D6" s="416"/>
      <c r="E6" s="416"/>
      <c r="F6" s="416"/>
      <c r="G6" s="416"/>
      <c r="H6" s="416"/>
      <c r="I6" s="416"/>
    </row>
    <row r="7" spans="1:9" x14ac:dyDescent="0.2">
      <c r="A7" s="416"/>
      <c r="B7" s="416"/>
      <c r="C7" s="416"/>
      <c r="D7" s="416"/>
      <c r="E7" s="416"/>
      <c r="F7" s="416"/>
      <c r="G7" s="416"/>
      <c r="H7" s="416"/>
      <c r="I7" s="416"/>
    </row>
    <row r="8" spans="1:9" x14ac:dyDescent="0.2">
      <c r="A8" s="416"/>
      <c r="B8" s="416"/>
      <c r="C8" s="416"/>
      <c r="D8" s="416"/>
      <c r="E8" s="416"/>
      <c r="F8" s="416"/>
      <c r="G8" s="416"/>
      <c r="H8" s="416"/>
      <c r="I8" s="416"/>
    </row>
    <row r="9" spans="1:9" x14ac:dyDescent="0.2">
      <c r="A9" s="416"/>
      <c r="B9" s="416"/>
      <c r="C9" s="416"/>
      <c r="D9" s="416"/>
      <c r="E9" s="416"/>
      <c r="F9" s="416"/>
      <c r="G9" s="416"/>
      <c r="H9" s="416"/>
      <c r="I9" s="416"/>
    </row>
    <row r="10" spans="1:9" x14ac:dyDescent="0.2">
      <c r="A10" s="416"/>
      <c r="B10" s="416"/>
      <c r="C10" s="416"/>
      <c r="D10" s="416"/>
      <c r="E10" s="416"/>
      <c r="F10" s="416"/>
      <c r="G10" s="416"/>
      <c r="H10" s="416"/>
      <c r="I10" s="416"/>
    </row>
    <row r="11" spans="1:9" x14ac:dyDescent="0.2">
      <c r="A11" s="416"/>
      <c r="B11" s="416"/>
      <c r="C11" s="416"/>
      <c r="D11" s="416"/>
      <c r="E11" s="416"/>
      <c r="F11" s="416"/>
      <c r="G11" s="416"/>
      <c r="H11" s="416"/>
      <c r="I11" s="416"/>
    </row>
    <row r="12" spans="1:9" x14ac:dyDescent="0.2">
      <c r="A12" s="416"/>
      <c r="B12" s="416"/>
      <c r="C12" s="416"/>
      <c r="D12" s="416"/>
      <c r="E12" s="416"/>
      <c r="F12" s="416"/>
      <c r="G12" s="416"/>
      <c r="H12" s="416"/>
      <c r="I12" s="416"/>
    </row>
    <row r="13" spans="1:9" x14ac:dyDescent="0.2">
      <c r="A13" s="416"/>
      <c r="B13" s="416"/>
      <c r="C13" s="416"/>
      <c r="D13" s="416"/>
      <c r="E13" s="416"/>
      <c r="F13" s="416"/>
      <c r="G13" s="416"/>
      <c r="H13" s="416"/>
      <c r="I13" s="416"/>
    </row>
    <row r="14" spans="1:9" x14ac:dyDescent="0.2">
      <c r="A14" s="416"/>
      <c r="B14" s="416"/>
      <c r="C14" s="416"/>
      <c r="D14" s="416"/>
      <c r="E14" s="416"/>
      <c r="F14" s="416"/>
      <c r="G14" s="416"/>
      <c r="H14" s="416"/>
      <c r="I14" s="416"/>
    </row>
    <row r="15" spans="1:9" x14ac:dyDescent="0.2">
      <c r="A15" s="416"/>
      <c r="B15" s="416"/>
      <c r="C15" s="416"/>
      <c r="D15" s="416"/>
      <c r="E15" s="416"/>
      <c r="F15" s="416"/>
      <c r="G15" s="416"/>
      <c r="H15" s="416"/>
      <c r="I15" s="416"/>
    </row>
    <row r="16" spans="1:9" x14ac:dyDescent="0.2">
      <c r="A16" s="416"/>
      <c r="B16" s="416"/>
      <c r="C16" s="416"/>
      <c r="D16" s="416"/>
      <c r="E16" s="416"/>
      <c r="F16" s="416"/>
      <c r="G16" s="416"/>
      <c r="H16" s="416"/>
      <c r="I16" s="416"/>
    </row>
    <row r="17" spans="1:9" x14ac:dyDescent="0.2">
      <c r="A17" s="416"/>
      <c r="B17" s="416"/>
      <c r="C17" s="416"/>
      <c r="D17" s="416"/>
      <c r="E17" s="416"/>
      <c r="F17" s="416"/>
      <c r="G17" s="416"/>
      <c r="H17" s="416"/>
      <c r="I17" s="416"/>
    </row>
    <row r="18" spans="1:9" x14ac:dyDescent="0.2">
      <c r="A18" s="416"/>
      <c r="B18" s="416"/>
      <c r="C18" s="416"/>
      <c r="D18" s="416"/>
      <c r="E18" s="416"/>
      <c r="F18" s="416"/>
      <c r="G18" s="416"/>
      <c r="H18" s="416"/>
      <c r="I18" s="416"/>
    </row>
    <row r="19" spans="1:9" x14ac:dyDescent="0.2">
      <c r="A19" s="416"/>
      <c r="B19" s="416"/>
      <c r="C19" s="416"/>
      <c r="D19" s="416"/>
      <c r="E19" s="416"/>
      <c r="F19" s="416"/>
      <c r="G19" s="416"/>
      <c r="H19" s="416"/>
      <c r="I19" s="416"/>
    </row>
    <row r="20" spans="1:9" x14ac:dyDescent="0.2">
      <c r="A20" s="416"/>
      <c r="B20" s="416"/>
      <c r="C20" s="416"/>
      <c r="D20" s="416"/>
      <c r="E20" s="416"/>
      <c r="F20" s="416"/>
      <c r="G20" s="416"/>
      <c r="H20" s="416"/>
      <c r="I20" s="416"/>
    </row>
    <row r="21" spans="1:9" x14ac:dyDescent="0.2">
      <c r="A21" s="416"/>
      <c r="B21" s="416"/>
      <c r="C21" s="416"/>
      <c r="D21" s="416"/>
      <c r="E21" s="416"/>
      <c r="F21" s="416"/>
      <c r="G21" s="416"/>
      <c r="H21" s="416"/>
      <c r="I21" s="416"/>
    </row>
    <row r="22" spans="1:9" x14ac:dyDescent="0.2">
      <c r="A22" s="416"/>
      <c r="B22" s="416"/>
      <c r="C22" s="416"/>
      <c r="D22" s="416"/>
      <c r="E22" s="416"/>
      <c r="F22" s="416"/>
      <c r="G22" s="416"/>
      <c r="H22" s="416"/>
      <c r="I22" s="416"/>
    </row>
    <row r="23" spans="1:9" x14ac:dyDescent="0.2">
      <c r="A23" s="416"/>
      <c r="B23" s="416"/>
      <c r="C23" s="416"/>
      <c r="D23" s="416"/>
      <c r="E23" s="416"/>
      <c r="F23" s="416"/>
      <c r="G23" s="416"/>
      <c r="H23" s="416"/>
      <c r="I23" s="416"/>
    </row>
    <row r="24" spans="1:9" x14ac:dyDescent="0.2">
      <c r="A24" s="416"/>
      <c r="B24" s="416"/>
      <c r="C24" s="416"/>
      <c r="D24" s="416"/>
      <c r="E24" s="416"/>
      <c r="F24" s="416"/>
      <c r="G24" s="416"/>
      <c r="H24" s="416"/>
      <c r="I24" s="416"/>
    </row>
    <row r="25" spans="1:9" x14ac:dyDescent="0.2">
      <c r="A25" s="416"/>
      <c r="B25" s="416"/>
      <c r="C25" s="416"/>
      <c r="D25" s="416"/>
      <c r="E25" s="416"/>
      <c r="F25" s="416"/>
      <c r="G25" s="416"/>
      <c r="H25" s="416"/>
      <c r="I25" s="416"/>
    </row>
    <row r="26" spans="1:9" x14ac:dyDescent="0.2">
      <c r="A26" s="416"/>
      <c r="B26" s="416"/>
      <c r="C26" s="416"/>
      <c r="D26" s="416"/>
      <c r="E26" s="416"/>
      <c r="F26" s="416"/>
      <c r="G26" s="416"/>
      <c r="H26" s="416"/>
      <c r="I26" s="416"/>
    </row>
    <row r="27" spans="1:9" x14ac:dyDescent="0.2">
      <c r="A27" s="416"/>
      <c r="B27" s="416"/>
      <c r="C27" s="416"/>
      <c r="D27" s="416"/>
      <c r="E27" s="416"/>
      <c r="F27" s="416"/>
      <c r="G27" s="416"/>
      <c r="H27" s="416"/>
      <c r="I27" s="416"/>
    </row>
    <row r="28" spans="1:9" x14ac:dyDescent="0.2">
      <c r="A28" s="207"/>
      <c r="B28" s="207"/>
      <c r="C28" s="207"/>
      <c r="D28" s="207"/>
      <c r="E28" s="207"/>
      <c r="F28" s="207"/>
      <c r="G28" s="207"/>
      <c r="H28" s="207"/>
      <c r="I28" s="207"/>
    </row>
    <row r="29" spans="1:9" x14ac:dyDescent="0.2">
      <c r="A29" s="207" t="s">
        <v>594</v>
      </c>
      <c r="B29" s="207"/>
      <c r="C29" s="207"/>
      <c r="D29" s="207"/>
      <c r="E29" s="207"/>
      <c r="F29" s="207"/>
      <c r="G29" s="207"/>
      <c r="H29" s="207"/>
      <c r="I29" s="207"/>
    </row>
    <row r="30" spans="1:9" x14ac:dyDescent="0.2">
      <c r="A30" s="207"/>
      <c r="B30" s="207"/>
      <c r="C30" s="207"/>
      <c r="D30" s="207"/>
      <c r="E30" s="207"/>
      <c r="F30" s="207"/>
      <c r="G30" s="207"/>
      <c r="H30" s="207"/>
      <c r="I30" s="207"/>
    </row>
    <row r="31" spans="1:9" x14ac:dyDescent="0.2">
      <c r="A31" s="207"/>
      <c r="B31" s="207"/>
      <c r="C31" s="207"/>
      <c r="D31" s="207"/>
      <c r="E31" s="207"/>
      <c r="F31" s="207"/>
      <c r="G31" s="207"/>
      <c r="H31" s="207"/>
      <c r="I31" s="207"/>
    </row>
    <row r="32" spans="1:9" x14ac:dyDescent="0.2">
      <c r="A32" s="207"/>
      <c r="B32" s="207"/>
      <c r="C32" s="207"/>
      <c r="D32" s="207"/>
      <c r="E32" s="207"/>
      <c r="F32" s="207"/>
      <c r="G32" s="207"/>
      <c r="H32" s="207"/>
      <c r="I32" s="207"/>
    </row>
    <row r="33" spans="1:7" ht="15.75" x14ac:dyDescent="0.25">
      <c r="A33" s="129" t="s">
        <v>462</v>
      </c>
      <c r="B33" s="130"/>
      <c r="C33" s="131"/>
      <c r="D33" s="132"/>
      <c r="E33" s="132"/>
      <c r="F33" s="133"/>
      <c r="G33" s="133"/>
    </row>
    <row r="34" spans="1:7" x14ac:dyDescent="0.2">
      <c r="A34" s="130"/>
      <c r="B34" s="130"/>
      <c r="C34" s="131"/>
      <c r="D34" s="132"/>
      <c r="E34" s="132"/>
      <c r="F34" s="133"/>
      <c r="G34" s="133"/>
    </row>
    <row r="35" spans="1:7" x14ac:dyDescent="0.2">
      <c r="A35" s="417" t="s">
        <v>463</v>
      </c>
      <c r="B35" s="417"/>
      <c r="C35" s="417"/>
      <c r="D35" s="417"/>
      <c r="E35" s="417"/>
      <c r="F35" s="417"/>
      <c r="G35" s="417"/>
    </row>
    <row r="36" spans="1:7" ht="13.5" thickBot="1" x14ac:dyDescent="0.25">
      <c r="A36" s="134"/>
      <c r="B36" s="134"/>
      <c r="C36" s="135"/>
      <c r="D36" s="136"/>
      <c r="E36" s="136"/>
      <c r="F36" s="137"/>
      <c r="G36" s="138"/>
    </row>
    <row r="37" spans="1:7" ht="36.75" thickBot="1" x14ac:dyDescent="0.25">
      <c r="A37" s="139" t="s">
        <v>464</v>
      </c>
      <c r="B37" s="140"/>
      <c r="C37" s="141" t="s">
        <v>465</v>
      </c>
      <c r="D37" s="142" t="s">
        <v>466</v>
      </c>
      <c r="E37" s="142" t="s">
        <v>467</v>
      </c>
      <c r="F37" s="142" t="s">
        <v>468</v>
      </c>
      <c r="G37" s="143" t="s">
        <v>469</v>
      </c>
    </row>
    <row r="38" spans="1:7" x14ac:dyDescent="0.2">
      <c r="A38" s="144" t="s">
        <v>470</v>
      </c>
      <c r="B38" s="145"/>
      <c r="C38" s="146" t="s">
        <v>471</v>
      </c>
      <c r="D38" s="147">
        <f>SUM(D39:D43)</f>
        <v>5310891.29</v>
      </c>
      <c r="E38" s="147">
        <f>SUM(E39:E43)</f>
        <v>5310859</v>
      </c>
      <c r="F38" s="147">
        <f>+E38-D38</f>
        <v>-32.290000000037253</v>
      </c>
      <c r="G38" s="148"/>
    </row>
    <row r="39" spans="1:7" x14ac:dyDescent="0.2">
      <c r="A39" s="404" t="s">
        <v>472</v>
      </c>
      <c r="B39" s="405"/>
      <c r="C39" s="149" t="s">
        <v>473</v>
      </c>
      <c r="D39" s="150">
        <v>53727</v>
      </c>
      <c r="E39" s="150">
        <v>53727</v>
      </c>
      <c r="F39" s="150">
        <f t="shared" ref="F39:F43" si="0">+E39-D39</f>
        <v>0</v>
      </c>
      <c r="G39" s="151"/>
    </row>
    <row r="40" spans="1:7" x14ac:dyDescent="0.2">
      <c r="A40" s="406" t="s">
        <v>474</v>
      </c>
      <c r="B40" s="407"/>
      <c r="C40" s="149" t="s">
        <v>475</v>
      </c>
      <c r="D40" s="150">
        <v>5111237</v>
      </c>
      <c r="E40" s="150">
        <v>5111237</v>
      </c>
      <c r="F40" s="150">
        <f t="shared" si="0"/>
        <v>0</v>
      </c>
      <c r="G40" s="151"/>
    </row>
    <row r="41" spans="1:7" ht="72" x14ac:dyDescent="0.2">
      <c r="A41" s="406" t="s">
        <v>476</v>
      </c>
      <c r="B41" s="407"/>
      <c r="C41" s="152" t="s">
        <v>477</v>
      </c>
      <c r="D41" s="150">
        <v>20074</v>
      </c>
      <c r="E41" s="150">
        <v>20189</v>
      </c>
      <c r="F41" s="150">
        <f t="shared" si="0"/>
        <v>115</v>
      </c>
      <c r="G41" s="153" t="s">
        <v>478</v>
      </c>
    </row>
    <row r="42" spans="1:7" ht="36" x14ac:dyDescent="0.2">
      <c r="A42" s="404" t="s">
        <v>479</v>
      </c>
      <c r="B42" s="405"/>
      <c r="C42" s="152" t="s">
        <v>480</v>
      </c>
      <c r="D42" s="150">
        <v>147.29</v>
      </c>
      <c r="E42" s="150">
        <v>0</v>
      </c>
      <c r="F42" s="150">
        <f t="shared" si="0"/>
        <v>-147.29</v>
      </c>
      <c r="G42" s="153" t="s">
        <v>481</v>
      </c>
    </row>
    <row r="43" spans="1:7" x14ac:dyDescent="0.2">
      <c r="A43" s="404" t="s">
        <v>482</v>
      </c>
      <c r="B43" s="405"/>
      <c r="C43" s="152" t="s">
        <v>483</v>
      </c>
      <c r="D43" s="150">
        <v>125706</v>
      </c>
      <c r="E43" s="150">
        <v>125706</v>
      </c>
      <c r="F43" s="150">
        <f t="shared" si="0"/>
        <v>0</v>
      </c>
      <c r="G43" s="151"/>
    </row>
    <row r="44" spans="1:7" x14ac:dyDescent="0.2">
      <c r="A44" s="154"/>
      <c r="B44" s="155"/>
      <c r="C44" s="156"/>
      <c r="D44" s="157"/>
      <c r="E44" s="157"/>
      <c r="F44" s="158"/>
      <c r="G44" s="159"/>
    </row>
    <row r="45" spans="1:7" x14ac:dyDescent="0.2">
      <c r="A45" s="400" t="s">
        <v>484</v>
      </c>
      <c r="B45" s="401"/>
      <c r="C45" s="160" t="s">
        <v>485</v>
      </c>
      <c r="D45" s="161">
        <f>SUM(D46:D49)+1</f>
        <v>332776</v>
      </c>
      <c r="E45" s="161">
        <f>SUM(E46:E49)</f>
        <v>332777</v>
      </c>
      <c r="F45" s="161">
        <f t="shared" ref="F45:F49" si="1">+E45-D45</f>
        <v>1</v>
      </c>
      <c r="G45" s="162"/>
    </row>
    <row r="46" spans="1:7" x14ac:dyDescent="0.2">
      <c r="A46" s="404" t="s">
        <v>486</v>
      </c>
      <c r="B46" s="405"/>
      <c r="C46" s="149" t="s">
        <v>487</v>
      </c>
      <c r="D46" s="150">
        <v>25447</v>
      </c>
      <c r="E46" s="150">
        <v>25447</v>
      </c>
      <c r="F46" s="150">
        <f t="shared" si="1"/>
        <v>0</v>
      </c>
      <c r="G46" s="151"/>
    </row>
    <row r="47" spans="1:7" ht="72" x14ac:dyDescent="0.2">
      <c r="A47" s="406" t="s">
        <v>488</v>
      </c>
      <c r="B47" s="407"/>
      <c r="C47" s="152" t="s">
        <v>489</v>
      </c>
      <c r="D47" s="150">
        <v>45442</v>
      </c>
      <c r="E47" s="150">
        <v>45047</v>
      </c>
      <c r="F47" s="150">
        <f>+E47-D47</f>
        <v>-395</v>
      </c>
      <c r="G47" s="153" t="s">
        <v>490</v>
      </c>
    </row>
    <row r="48" spans="1:7" ht="72" x14ac:dyDescent="0.2">
      <c r="A48" s="404" t="s">
        <v>491</v>
      </c>
      <c r="B48" s="405"/>
      <c r="C48" s="152" t="s">
        <v>492</v>
      </c>
      <c r="D48" s="150">
        <v>44</v>
      </c>
      <c r="E48" s="150">
        <v>441</v>
      </c>
      <c r="F48" s="150">
        <f t="shared" si="1"/>
        <v>397</v>
      </c>
      <c r="G48" s="153" t="s">
        <v>493</v>
      </c>
    </row>
    <row r="49" spans="1:7" x14ac:dyDescent="0.2">
      <c r="A49" s="404" t="s">
        <v>494</v>
      </c>
      <c r="B49" s="405"/>
      <c r="C49" s="152" t="s">
        <v>495</v>
      </c>
      <c r="D49" s="150">
        <v>261842</v>
      </c>
      <c r="E49" s="150">
        <v>261842</v>
      </c>
      <c r="F49" s="150">
        <f t="shared" si="1"/>
        <v>0</v>
      </c>
      <c r="G49" s="151"/>
    </row>
    <row r="50" spans="1:7" x14ac:dyDescent="0.2">
      <c r="A50" s="154"/>
      <c r="B50" s="155"/>
      <c r="C50" s="156"/>
      <c r="D50" s="157"/>
      <c r="E50" s="157"/>
      <c r="F50" s="158"/>
      <c r="G50" s="159"/>
    </row>
    <row r="51" spans="1:7" ht="36" x14ac:dyDescent="0.2">
      <c r="A51" s="400" t="s">
        <v>496</v>
      </c>
      <c r="B51" s="401"/>
      <c r="C51" s="160" t="s">
        <v>497</v>
      </c>
      <c r="D51" s="161">
        <v>25278</v>
      </c>
      <c r="E51" s="161">
        <v>25309</v>
      </c>
      <c r="F51" s="161">
        <f t="shared" ref="F51" si="2">+E51-D51</f>
        <v>31</v>
      </c>
      <c r="G51" s="163" t="s">
        <v>498</v>
      </c>
    </row>
    <row r="52" spans="1:7" ht="13.5" thickBot="1" x14ac:dyDescent="0.25">
      <c r="A52" s="411" t="s">
        <v>499</v>
      </c>
      <c r="B52" s="412"/>
      <c r="C52" s="164"/>
      <c r="D52" s="165">
        <f>+D38+D45+D51</f>
        <v>5668945.29</v>
      </c>
      <c r="E52" s="165">
        <f>+E38+E45+E51</f>
        <v>5668945</v>
      </c>
      <c r="F52" s="165">
        <f>+E52-D52</f>
        <v>-0.2900000000372529</v>
      </c>
      <c r="G52" s="166"/>
    </row>
    <row r="53" spans="1:7" ht="13.5" thickBot="1" x14ac:dyDescent="0.25">
      <c r="A53" s="167"/>
      <c r="B53" s="168"/>
      <c r="C53" s="169"/>
      <c r="D53" s="170"/>
      <c r="E53" s="170"/>
      <c r="F53" s="171"/>
      <c r="G53" s="172"/>
    </row>
    <row r="54" spans="1:7" x14ac:dyDescent="0.2">
      <c r="A54" s="413" t="s">
        <v>500</v>
      </c>
      <c r="B54" s="414"/>
      <c r="C54" s="146" t="s">
        <v>501</v>
      </c>
      <c r="D54" s="147">
        <v>2758533</v>
      </c>
      <c r="E54" s="147">
        <v>2758533</v>
      </c>
      <c r="F54" s="147">
        <f>+E54-D54</f>
        <v>0</v>
      </c>
      <c r="G54" s="148"/>
    </row>
    <row r="55" spans="1:7" x14ac:dyDescent="0.2">
      <c r="A55" s="404"/>
      <c r="B55" s="405"/>
      <c r="C55" s="173"/>
      <c r="D55" s="150"/>
      <c r="E55" s="150"/>
      <c r="F55" s="174"/>
      <c r="G55" s="151"/>
    </row>
    <row r="56" spans="1:7" ht="72" x14ac:dyDescent="0.2">
      <c r="A56" s="400" t="s">
        <v>502</v>
      </c>
      <c r="B56" s="401"/>
      <c r="C56" s="160" t="s">
        <v>503</v>
      </c>
      <c r="D56" s="161">
        <v>77312</v>
      </c>
      <c r="E56" s="161">
        <v>127788</v>
      </c>
      <c r="F56" s="161">
        <f>+E56-D56</f>
        <v>50476</v>
      </c>
      <c r="G56" s="163" t="s">
        <v>504</v>
      </c>
    </row>
    <row r="57" spans="1:7" x14ac:dyDescent="0.2">
      <c r="A57" s="404"/>
      <c r="B57" s="405"/>
      <c r="C57" s="173"/>
      <c r="D57" s="150"/>
      <c r="E57" s="150"/>
      <c r="F57" s="174"/>
      <c r="G57" s="151"/>
    </row>
    <row r="58" spans="1:7" x14ac:dyDescent="0.2">
      <c r="A58" s="400" t="s">
        <v>505</v>
      </c>
      <c r="B58" s="401"/>
      <c r="C58" s="160" t="s">
        <v>506</v>
      </c>
      <c r="D58" s="161">
        <f>SUM(D59:D62)</f>
        <v>2284143</v>
      </c>
      <c r="E58" s="161">
        <f>SUM(E59:E62)</f>
        <v>2281608</v>
      </c>
      <c r="F58" s="161">
        <f t="shared" ref="F58:F62" si="3">+E58-D58</f>
        <v>-2535</v>
      </c>
      <c r="G58" s="162"/>
    </row>
    <row r="59" spans="1:7" x14ac:dyDescent="0.2">
      <c r="A59" s="406" t="s">
        <v>507</v>
      </c>
      <c r="B59" s="407"/>
      <c r="C59" s="152" t="s">
        <v>508</v>
      </c>
      <c r="D59" s="150">
        <v>2207885</v>
      </c>
      <c r="E59" s="150">
        <v>2207885</v>
      </c>
      <c r="F59" s="150">
        <f t="shared" si="3"/>
        <v>0</v>
      </c>
      <c r="G59" s="151"/>
    </row>
    <row r="60" spans="1:7" ht="60" x14ac:dyDescent="0.2">
      <c r="A60" s="404" t="s">
        <v>509</v>
      </c>
      <c r="B60" s="405"/>
      <c r="C60" s="152" t="s">
        <v>510</v>
      </c>
      <c r="D60" s="150">
        <v>7616</v>
      </c>
      <c r="E60" s="150">
        <v>5162</v>
      </c>
      <c r="F60" s="150">
        <f t="shared" si="3"/>
        <v>-2454</v>
      </c>
      <c r="G60" s="153" t="s">
        <v>511</v>
      </c>
    </row>
    <row r="61" spans="1:7" x14ac:dyDescent="0.2">
      <c r="A61" s="404" t="s">
        <v>512</v>
      </c>
      <c r="B61" s="405"/>
      <c r="C61" s="152" t="s">
        <v>513</v>
      </c>
      <c r="D61" s="150">
        <v>68561</v>
      </c>
      <c r="E61" s="150">
        <v>68561</v>
      </c>
      <c r="F61" s="150">
        <f t="shared" si="3"/>
        <v>0</v>
      </c>
      <c r="G61" s="151"/>
    </row>
    <row r="62" spans="1:7" ht="48" x14ac:dyDescent="0.2">
      <c r="A62" s="404" t="s">
        <v>514</v>
      </c>
      <c r="B62" s="405"/>
      <c r="C62" s="152" t="s">
        <v>515</v>
      </c>
      <c r="D62" s="150">
        <v>81</v>
      </c>
      <c r="E62" s="150">
        <v>0</v>
      </c>
      <c r="F62" s="150">
        <f t="shared" si="3"/>
        <v>-81</v>
      </c>
      <c r="G62" s="153" t="s">
        <v>516</v>
      </c>
    </row>
    <row r="63" spans="1:7" x14ac:dyDescent="0.2">
      <c r="A63" s="154"/>
      <c r="B63" s="155"/>
      <c r="C63" s="156"/>
      <c r="D63" s="157"/>
      <c r="E63" s="157"/>
      <c r="F63" s="158"/>
      <c r="G63" s="159"/>
    </row>
    <row r="64" spans="1:7" x14ac:dyDescent="0.2">
      <c r="A64" s="400" t="s">
        <v>517</v>
      </c>
      <c r="B64" s="401"/>
      <c r="C64" s="160" t="s">
        <v>518</v>
      </c>
      <c r="D64" s="161">
        <f>SUM(D65:D70)</f>
        <v>425783</v>
      </c>
      <c r="E64" s="161">
        <f>SUM(E65:E70)</f>
        <v>424603</v>
      </c>
      <c r="F64" s="161">
        <f t="shared" ref="F64:F72" si="4">+E64-D64</f>
        <v>-1180</v>
      </c>
      <c r="G64" s="162"/>
    </row>
    <row r="65" spans="1:7" ht="60" x14ac:dyDescent="0.2">
      <c r="A65" s="406" t="s">
        <v>507</v>
      </c>
      <c r="B65" s="407"/>
      <c r="C65" s="152" t="s">
        <v>519</v>
      </c>
      <c r="D65" s="150">
        <v>227314</v>
      </c>
      <c r="E65" s="150">
        <v>227247</v>
      </c>
      <c r="F65" s="150">
        <f t="shared" si="4"/>
        <v>-67</v>
      </c>
      <c r="G65" s="153" t="s">
        <v>520</v>
      </c>
    </row>
    <row r="66" spans="1:7" x14ac:dyDescent="0.2">
      <c r="A66" s="404" t="s">
        <v>521</v>
      </c>
      <c r="B66" s="405"/>
      <c r="C66" s="149" t="s">
        <v>522</v>
      </c>
      <c r="D66" s="150">
        <v>38933</v>
      </c>
      <c r="E66" s="150">
        <v>38933</v>
      </c>
      <c r="F66" s="150">
        <f t="shared" si="4"/>
        <v>0</v>
      </c>
      <c r="G66" s="151"/>
    </row>
    <row r="67" spans="1:7" ht="96" x14ac:dyDescent="0.2">
      <c r="A67" s="406" t="s">
        <v>523</v>
      </c>
      <c r="B67" s="407"/>
      <c r="C67" s="149" t="s">
        <v>524</v>
      </c>
      <c r="D67" s="150">
        <v>116693</v>
      </c>
      <c r="E67" s="150">
        <v>112890</v>
      </c>
      <c r="F67" s="150">
        <f t="shared" si="4"/>
        <v>-3803</v>
      </c>
      <c r="G67" s="153" t="s">
        <v>525</v>
      </c>
    </row>
    <row r="68" spans="1:7" ht="84" x14ac:dyDescent="0.2">
      <c r="A68" s="404" t="s">
        <v>526</v>
      </c>
      <c r="B68" s="405"/>
      <c r="C68" s="149" t="s">
        <v>527</v>
      </c>
      <c r="D68" s="150">
        <v>28396</v>
      </c>
      <c r="E68" s="150">
        <v>28375</v>
      </c>
      <c r="F68" s="150">
        <f t="shared" si="4"/>
        <v>-21</v>
      </c>
      <c r="G68" s="153" t="s">
        <v>528</v>
      </c>
    </row>
    <row r="69" spans="1:7" ht="48" x14ac:dyDescent="0.2">
      <c r="A69" s="404" t="s">
        <v>529</v>
      </c>
      <c r="B69" s="405"/>
      <c r="C69" s="149" t="s">
        <v>530</v>
      </c>
      <c r="D69" s="150">
        <v>11757</v>
      </c>
      <c r="E69" s="150">
        <v>11769</v>
      </c>
      <c r="F69" s="150">
        <f t="shared" si="4"/>
        <v>12</v>
      </c>
      <c r="G69" s="153" t="s">
        <v>531</v>
      </c>
    </row>
    <row r="70" spans="1:7" ht="144" x14ac:dyDescent="0.2">
      <c r="A70" s="406" t="s">
        <v>532</v>
      </c>
      <c r="B70" s="407"/>
      <c r="C70" s="149" t="s">
        <v>533</v>
      </c>
      <c r="D70" s="150">
        <v>2690</v>
      </c>
      <c r="E70" s="150">
        <v>5389</v>
      </c>
      <c r="F70" s="150">
        <f t="shared" si="4"/>
        <v>2699</v>
      </c>
      <c r="G70" s="153" t="s">
        <v>534</v>
      </c>
    </row>
    <row r="71" spans="1:7" x14ac:dyDescent="0.2">
      <c r="A71" s="154"/>
      <c r="B71" s="155"/>
      <c r="C71" s="156"/>
      <c r="D71" s="157"/>
      <c r="E71" s="157"/>
      <c r="F71" s="158"/>
      <c r="G71" s="159"/>
    </row>
    <row r="72" spans="1:7" ht="192" x14ac:dyDescent="0.2">
      <c r="A72" s="408" t="s">
        <v>535</v>
      </c>
      <c r="B72" s="409"/>
      <c r="C72" s="175" t="s">
        <v>536</v>
      </c>
      <c r="D72" s="161">
        <v>123173</v>
      </c>
      <c r="E72" s="161">
        <v>76413</v>
      </c>
      <c r="F72" s="161">
        <f t="shared" si="4"/>
        <v>-46760</v>
      </c>
      <c r="G72" s="163" t="s">
        <v>537</v>
      </c>
    </row>
    <row r="73" spans="1:7" ht="13.5" thickBot="1" x14ac:dyDescent="0.25">
      <c r="A73" s="411" t="s">
        <v>538</v>
      </c>
      <c r="B73" s="412"/>
      <c r="C73" s="164"/>
      <c r="D73" s="165">
        <f>+D54+D56+D58+D64+D72+1</f>
        <v>5668945</v>
      </c>
      <c r="E73" s="165">
        <f>+E54+E56+E58+E64+E72</f>
        <v>5668945</v>
      </c>
      <c r="F73" s="165">
        <f>+E73-D73</f>
        <v>0</v>
      </c>
      <c r="G73" s="166"/>
    </row>
    <row r="74" spans="1:7" x14ac:dyDescent="0.2">
      <c r="A74" s="206"/>
      <c r="B74" s="206"/>
      <c r="C74" s="206"/>
      <c r="D74" s="206"/>
      <c r="E74" s="206"/>
      <c r="F74" s="206"/>
      <c r="G74" s="206"/>
    </row>
    <row r="75" spans="1:7" x14ac:dyDescent="0.2">
      <c r="A75" s="206"/>
      <c r="B75" s="206"/>
      <c r="C75" s="206"/>
      <c r="D75" s="206"/>
      <c r="E75" s="206"/>
      <c r="F75" s="206"/>
      <c r="G75" s="206"/>
    </row>
    <row r="76" spans="1:7" x14ac:dyDescent="0.2">
      <c r="A76" s="206"/>
      <c r="B76" s="206"/>
      <c r="C76" s="206"/>
      <c r="D76" s="206"/>
      <c r="E76" s="206"/>
      <c r="F76" s="206"/>
      <c r="G76" s="206"/>
    </row>
    <row r="77" spans="1:7" ht="15.75" x14ac:dyDescent="0.25">
      <c r="A77" s="129" t="s">
        <v>539</v>
      </c>
      <c r="B77" s="130"/>
      <c r="C77" s="131"/>
      <c r="D77" s="132"/>
      <c r="E77" s="132"/>
      <c r="F77" s="133"/>
      <c r="G77" s="133"/>
    </row>
    <row r="78" spans="1:7" x14ac:dyDescent="0.2">
      <c r="A78" s="130"/>
      <c r="B78" s="130"/>
      <c r="C78" s="131"/>
      <c r="D78" s="132"/>
      <c r="E78" s="132"/>
      <c r="F78" s="133"/>
      <c r="G78" s="133"/>
    </row>
    <row r="79" spans="1:7" x14ac:dyDescent="0.2">
      <c r="A79" s="410" t="s">
        <v>463</v>
      </c>
      <c r="B79" s="410"/>
      <c r="C79" s="410"/>
      <c r="D79" s="410"/>
      <c r="E79" s="410"/>
      <c r="F79" s="410"/>
      <c r="G79" s="410"/>
    </row>
    <row r="80" spans="1:7" ht="13.5" thickBot="1" x14ac:dyDescent="0.25">
      <c r="A80" s="134"/>
      <c r="B80" s="134"/>
      <c r="C80" s="135"/>
      <c r="D80" s="136"/>
      <c r="E80" s="136"/>
      <c r="F80" s="137"/>
      <c r="G80" s="138"/>
    </row>
    <row r="81" spans="1:7" ht="48.75" thickBot="1" x14ac:dyDescent="0.25">
      <c r="A81" s="176" t="s">
        <v>540</v>
      </c>
      <c r="B81" s="177"/>
      <c r="C81" s="178" t="s">
        <v>465</v>
      </c>
      <c r="D81" s="179" t="s">
        <v>541</v>
      </c>
      <c r="E81" s="179" t="s">
        <v>542</v>
      </c>
      <c r="F81" s="179" t="s">
        <v>468</v>
      </c>
      <c r="G81" s="180" t="s">
        <v>469</v>
      </c>
    </row>
    <row r="82" spans="1:7" x14ac:dyDescent="0.2">
      <c r="A82" s="181" t="s">
        <v>543</v>
      </c>
      <c r="B82" s="182"/>
      <c r="C82" s="183" t="s">
        <v>544</v>
      </c>
      <c r="D82" s="184">
        <f>SUM(D83:D84)</f>
        <v>1990985</v>
      </c>
      <c r="E82" s="184">
        <f>SUM(E83:E84)</f>
        <v>1982741</v>
      </c>
      <c r="F82" s="184">
        <f>+E82-D82</f>
        <v>-8244</v>
      </c>
      <c r="G82" s="185"/>
    </row>
    <row r="83" spans="1:7" x14ac:dyDescent="0.2">
      <c r="A83" s="404" t="s">
        <v>545</v>
      </c>
      <c r="B83" s="405"/>
      <c r="C83" s="149" t="s">
        <v>546</v>
      </c>
      <c r="D83" s="150">
        <v>1961414</v>
      </c>
      <c r="E83" s="150">
        <v>1961414</v>
      </c>
      <c r="F83" s="150">
        <f>+E83-D83</f>
        <v>0</v>
      </c>
      <c r="G83" s="151"/>
    </row>
    <row r="84" spans="1:7" ht="168" x14ac:dyDescent="0.2">
      <c r="A84" s="406" t="s">
        <v>547</v>
      </c>
      <c r="B84" s="407"/>
      <c r="C84" s="149" t="s">
        <v>548</v>
      </c>
      <c r="D84" s="150">
        <v>29571</v>
      </c>
      <c r="E84" s="150">
        <v>21327</v>
      </c>
      <c r="F84" s="150">
        <f>+E84-D84</f>
        <v>-8244</v>
      </c>
      <c r="G84" s="153" t="s">
        <v>549</v>
      </c>
    </row>
    <row r="85" spans="1:7" x14ac:dyDescent="0.2">
      <c r="A85" s="154"/>
      <c r="B85" s="155"/>
      <c r="C85" s="156"/>
      <c r="D85" s="157"/>
      <c r="E85" s="157"/>
      <c r="F85" s="158"/>
      <c r="G85" s="159"/>
    </row>
    <row r="86" spans="1:7" x14ac:dyDescent="0.2">
      <c r="A86" s="400" t="s">
        <v>550</v>
      </c>
      <c r="B86" s="401"/>
      <c r="C86" s="160" t="s">
        <v>551</v>
      </c>
      <c r="D86" s="161">
        <f>SUM(D87:D93)</f>
        <v>1707437</v>
      </c>
      <c r="E86" s="161">
        <f>SUM(E87:E93)</f>
        <v>1700488</v>
      </c>
      <c r="F86" s="161">
        <f t="shared" ref="F86:F93" si="5">+E86-D86</f>
        <v>-6949</v>
      </c>
      <c r="G86" s="162"/>
    </row>
    <row r="87" spans="1:7" ht="60" x14ac:dyDescent="0.2">
      <c r="A87" s="404" t="s">
        <v>552</v>
      </c>
      <c r="B87" s="405"/>
      <c r="C87" s="149" t="s">
        <v>553</v>
      </c>
      <c r="D87" s="150">
        <v>552089</v>
      </c>
      <c r="E87" s="150">
        <v>551753</v>
      </c>
      <c r="F87" s="150">
        <f t="shared" si="5"/>
        <v>-336</v>
      </c>
      <c r="G87" s="186" t="s">
        <v>554</v>
      </c>
    </row>
    <row r="88" spans="1:7" ht="36" x14ac:dyDescent="0.2">
      <c r="A88" s="406" t="s">
        <v>555</v>
      </c>
      <c r="B88" s="407"/>
      <c r="C88" s="152" t="s">
        <v>556</v>
      </c>
      <c r="D88" s="150">
        <v>541715</v>
      </c>
      <c r="E88" s="150">
        <v>541614</v>
      </c>
      <c r="F88" s="150">
        <f t="shared" si="5"/>
        <v>-101</v>
      </c>
      <c r="G88" s="153" t="s">
        <v>557</v>
      </c>
    </row>
    <row r="89" spans="1:7" x14ac:dyDescent="0.2">
      <c r="A89" s="406" t="s">
        <v>558</v>
      </c>
      <c r="B89" s="407"/>
      <c r="C89" s="152" t="s">
        <v>559</v>
      </c>
      <c r="D89" s="150">
        <v>410522</v>
      </c>
      <c r="E89" s="150">
        <v>410522</v>
      </c>
      <c r="F89" s="150">
        <f t="shared" si="5"/>
        <v>0</v>
      </c>
      <c r="G89" s="153"/>
    </row>
    <row r="90" spans="1:7" ht="180" x14ac:dyDescent="0.2">
      <c r="A90" s="406" t="s">
        <v>560</v>
      </c>
      <c r="B90" s="407"/>
      <c r="C90" s="152" t="s">
        <v>561</v>
      </c>
      <c r="D90" s="150">
        <v>174687</v>
      </c>
      <c r="E90" s="150">
        <v>174094</v>
      </c>
      <c r="F90" s="150">
        <f t="shared" si="5"/>
        <v>-593</v>
      </c>
      <c r="G90" s="187" t="s">
        <v>562</v>
      </c>
    </row>
    <row r="91" spans="1:7" x14ac:dyDescent="0.2">
      <c r="A91" s="404" t="s">
        <v>563</v>
      </c>
      <c r="B91" s="405"/>
      <c r="C91" s="152" t="s">
        <v>564</v>
      </c>
      <c r="D91" s="150">
        <v>385</v>
      </c>
      <c r="E91" s="150">
        <v>385</v>
      </c>
      <c r="F91" s="150">
        <f t="shared" si="5"/>
        <v>0</v>
      </c>
      <c r="G91" s="153"/>
    </row>
    <row r="92" spans="1:7" x14ac:dyDescent="0.2">
      <c r="A92" s="404" t="s">
        <v>565</v>
      </c>
      <c r="B92" s="405"/>
      <c r="C92" s="152" t="s">
        <v>566</v>
      </c>
      <c r="D92" s="150">
        <v>7126</v>
      </c>
      <c r="E92" s="150">
        <v>7126</v>
      </c>
      <c r="F92" s="150">
        <f t="shared" si="5"/>
        <v>0</v>
      </c>
      <c r="G92" s="151"/>
    </row>
    <row r="93" spans="1:7" ht="84" x14ac:dyDescent="0.2">
      <c r="A93" s="404" t="s">
        <v>567</v>
      </c>
      <c r="B93" s="405"/>
      <c r="C93" s="152" t="s">
        <v>568</v>
      </c>
      <c r="D93" s="150">
        <v>20913</v>
      </c>
      <c r="E93" s="150">
        <v>14994</v>
      </c>
      <c r="F93" s="150">
        <f t="shared" si="5"/>
        <v>-5919</v>
      </c>
      <c r="G93" s="153" t="s">
        <v>569</v>
      </c>
    </row>
    <row r="94" spans="1:7" x14ac:dyDescent="0.2">
      <c r="A94" s="154"/>
      <c r="B94" s="155"/>
      <c r="C94" s="156"/>
      <c r="D94" s="157"/>
      <c r="E94" s="157"/>
      <c r="F94" s="158"/>
      <c r="G94" s="159"/>
    </row>
    <row r="95" spans="1:7" ht="144" x14ac:dyDescent="0.2">
      <c r="A95" s="400" t="s">
        <v>570</v>
      </c>
      <c r="B95" s="401"/>
      <c r="C95" s="160" t="s">
        <v>571</v>
      </c>
      <c r="D95" s="161">
        <v>56790</v>
      </c>
      <c r="E95" s="161">
        <v>33377</v>
      </c>
      <c r="F95" s="161">
        <f>+E95-D95</f>
        <v>-23413</v>
      </c>
      <c r="G95" s="163" t="s">
        <v>572</v>
      </c>
    </row>
    <row r="96" spans="1:7" x14ac:dyDescent="0.2">
      <c r="A96" s="154"/>
      <c r="B96" s="155"/>
      <c r="C96" s="156"/>
      <c r="D96" s="157"/>
      <c r="E96" s="157"/>
      <c r="F96" s="158"/>
      <c r="G96" s="159"/>
    </row>
    <row r="97" spans="1:7" ht="192" x14ac:dyDescent="0.2">
      <c r="A97" s="400" t="s">
        <v>573</v>
      </c>
      <c r="B97" s="401"/>
      <c r="C97" s="160" t="s">
        <v>574</v>
      </c>
      <c r="D97" s="161">
        <v>82255</v>
      </c>
      <c r="E97" s="161">
        <v>57420</v>
      </c>
      <c r="F97" s="161">
        <f>+E97-D97</f>
        <v>-24835</v>
      </c>
      <c r="G97" s="163" t="s">
        <v>575</v>
      </c>
    </row>
    <row r="98" spans="1:7" x14ac:dyDescent="0.2">
      <c r="A98" s="154"/>
      <c r="B98" s="155"/>
      <c r="C98" s="156"/>
      <c r="D98" s="157"/>
      <c r="E98" s="157"/>
      <c r="F98" s="158"/>
      <c r="G98" s="159"/>
    </row>
    <row r="99" spans="1:7" ht="48" x14ac:dyDescent="0.2">
      <c r="A99" s="400" t="s">
        <v>576</v>
      </c>
      <c r="B99" s="401"/>
      <c r="C99" s="160" t="s">
        <v>577</v>
      </c>
      <c r="D99" s="161">
        <v>0</v>
      </c>
      <c r="E99" s="161">
        <v>128</v>
      </c>
      <c r="F99" s="161">
        <f>+D99-E99</f>
        <v>-128</v>
      </c>
      <c r="G99" s="163" t="s">
        <v>578</v>
      </c>
    </row>
    <row r="100" spans="1:7" x14ac:dyDescent="0.2">
      <c r="A100" s="188"/>
      <c r="B100" s="189"/>
      <c r="C100" s="156"/>
      <c r="D100" s="190"/>
      <c r="E100" s="190"/>
      <c r="F100" s="191"/>
      <c r="G100" s="192"/>
    </row>
    <row r="101" spans="1:7" ht="36" x14ac:dyDescent="0.2">
      <c r="A101" s="400" t="s">
        <v>579</v>
      </c>
      <c r="B101" s="401"/>
      <c r="C101" s="160" t="s">
        <v>580</v>
      </c>
      <c r="D101" s="161">
        <f>+D82+D95</f>
        <v>2047775</v>
      </c>
      <c r="E101" s="161">
        <f>+E82+E95</f>
        <v>2016118</v>
      </c>
      <c r="F101" s="161">
        <f>+E101-D101</f>
        <v>-31657</v>
      </c>
      <c r="G101" s="163" t="s">
        <v>581</v>
      </c>
    </row>
    <row r="102" spans="1:7" x14ac:dyDescent="0.2">
      <c r="A102" s="188"/>
      <c r="B102" s="189"/>
      <c r="C102" s="156"/>
      <c r="D102" s="190"/>
      <c r="E102" s="190"/>
      <c r="F102" s="191"/>
      <c r="G102" s="192"/>
    </row>
    <row r="103" spans="1:7" ht="36" x14ac:dyDescent="0.2">
      <c r="A103" s="400" t="s">
        <v>582</v>
      </c>
      <c r="B103" s="401"/>
      <c r="C103" s="160" t="s">
        <v>583</v>
      </c>
      <c r="D103" s="161">
        <f>+D86+D97+D99+1</f>
        <v>1789693</v>
      </c>
      <c r="E103" s="161">
        <f>+E86+E97+E99</f>
        <v>1758036</v>
      </c>
      <c r="F103" s="161">
        <f>+E103-D103</f>
        <v>-31657</v>
      </c>
      <c r="G103" s="163" t="s">
        <v>581</v>
      </c>
    </row>
    <row r="104" spans="1:7" x14ac:dyDescent="0.2">
      <c r="A104" s="154"/>
      <c r="B104" s="155"/>
      <c r="C104" s="156"/>
      <c r="D104" s="157"/>
      <c r="E104" s="157"/>
      <c r="F104" s="158"/>
      <c r="G104" s="159"/>
    </row>
    <row r="105" spans="1:7" x14ac:dyDescent="0.2">
      <c r="A105" s="400" t="s">
        <v>584</v>
      </c>
      <c r="B105" s="401"/>
      <c r="C105" s="160" t="s">
        <v>585</v>
      </c>
      <c r="D105" s="161">
        <f>+D101-D103</f>
        <v>258082</v>
      </c>
      <c r="E105" s="161">
        <f>+E101-E103</f>
        <v>258082</v>
      </c>
      <c r="F105" s="161">
        <f>+E105-D105</f>
        <v>0</v>
      </c>
      <c r="G105" s="162"/>
    </row>
    <row r="106" spans="1:7" x14ac:dyDescent="0.2">
      <c r="A106" s="154"/>
      <c r="B106" s="155"/>
      <c r="C106" s="156"/>
      <c r="D106" s="157"/>
      <c r="E106" s="157"/>
      <c r="F106" s="158"/>
      <c r="G106" s="159"/>
    </row>
    <row r="107" spans="1:7" x14ac:dyDescent="0.2">
      <c r="A107" s="400" t="s">
        <v>586</v>
      </c>
      <c r="B107" s="401"/>
      <c r="C107" s="160" t="s">
        <v>587</v>
      </c>
      <c r="D107" s="161">
        <v>18894</v>
      </c>
      <c r="E107" s="161">
        <v>18894</v>
      </c>
      <c r="F107" s="161">
        <f>+E107-D107</f>
        <v>0</v>
      </c>
      <c r="G107" s="162"/>
    </row>
    <row r="108" spans="1:7" x14ac:dyDescent="0.2">
      <c r="A108" s="154"/>
      <c r="B108" s="155"/>
      <c r="C108" s="156"/>
      <c r="D108" s="157"/>
      <c r="E108" s="157"/>
      <c r="F108" s="158"/>
      <c r="G108" s="159"/>
    </row>
    <row r="109" spans="1:7" ht="13.5" thickBot="1" x14ac:dyDescent="0.25">
      <c r="A109" s="402" t="s">
        <v>588</v>
      </c>
      <c r="B109" s="403"/>
      <c r="C109" s="193" t="s">
        <v>589</v>
      </c>
      <c r="D109" s="194">
        <f>+D105-D107</f>
        <v>239188</v>
      </c>
      <c r="E109" s="194">
        <f>+E105-E107</f>
        <v>239188</v>
      </c>
      <c r="F109" s="194">
        <f>+E109-D109</f>
        <v>0</v>
      </c>
      <c r="G109" s="195"/>
    </row>
  </sheetData>
  <mergeCells count="51">
    <mergeCell ref="A1:I27"/>
    <mergeCell ref="A35:G35"/>
    <mergeCell ref="A39:B39"/>
    <mergeCell ref="A40:B40"/>
    <mergeCell ref="A41:B41"/>
    <mergeCell ref="A42:B42"/>
    <mergeCell ref="A43:B43"/>
    <mergeCell ref="A46:B46"/>
    <mergeCell ref="A47:B47"/>
    <mergeCell ref="A48:B48"/>
    <mergeCell ref="A45:B45"/>
    <mergeCell ref="A49:B49"/>
    <mergeCell ref="A52:B52"/>
    <mergeCell ref="A54:B54"/>
    <mergeCell ref="A56:B56"/>
    <mergeCell ref="A58:B58"/>
    <mergeCell ref="A51:B51"/>
    <mergeCell ref="A55:B55"/>
    <mergeCell ref="A57:B57"/>
    <mergeCell ref="A59:B59"/>
    <mergeCell ref="A60:B60"/>
    <mergeCell ref="A61:B61"/>
    <mergeCell ref="A62:B62"/>
    <mergeCell ref="A65:B65"/>
    <mergeCell ref="A64:B64"/>
    <mergeCell ref="A66:B66"/>
    <mergeCell ref="A67:B67"/>
    <mergeCell ref="A68:B68"/>
    <mergeCell ref="A69:B69"/>
    <mergeCell ref="A70:B70"/>
    <mergeCell ref="A72:B72"/>
    <mergeCell ref="A79:G79"/>
    <mergeCell ref="A83:B83"/>
    <mergeCell ref="A84:B84"/>
    <mergeCell ref="A87:B87"/>
    <mergeCell ref="A73:B73"/>
    <mergeCell ref="A86:B86"/>
    <mergeCell ref="A88:B88"/>
    <mergeCell ref="A89:B89"/>
    <mergeCell ref="A90:B90"/>
    <mergeCell ref="A91:B91"/>
    <mergeCell ref="A92:B92"/>
    <mergeCell ref="A107:B107"/>
    <mergeCell ref="A109:B109"/>
    <mergeCell ref="A93:B93"/>
    <mergeCell ref="A95:B95"/>
    <mergeCell ref="A97:B97"/>
    <mergeCell ref="A101:B101"/>
    <mergeCell ref="A103:B103"/>
    <mergeCell ref="A99:B99"/>
    <mergeCell ref="A105:B10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2020-02-28T12:03:11Z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